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прил 3" sheetId="1" r:id="rId1"/>
    <sheet name="прил 4" sheetId="2" r:id="rId2"/>
    <sheet name="приложение 5" sheetId="3" r:id="rId3"/>
    <sheet name="приложение 6" sheetId="4" r:id="rId4"/>
    <sheet name="приложение 7" sheetId="5" r:id="rId5"/>
  </sheets>
  <definedNames>
    <definedName name="OLE_LINK1" localSheetId="0">'прил 3'!$A$17</definedName>
    <definedName name="_xlnm.Print_Area" localSheetId="0">'прил 3'!$A$2:$H$98</definedName>
    <definedName name="_xlnm.Print_Area" localSheetId="3">'приложение 6'!$A$1:$H$31</definedName>
    <definedName name="_xlnm.Print_Area" localSheetId="4">'приложение 7'!$A$1:$F$18</definedName>
  </definedNames>
  <calcPr fullCalcOnLoad="1"/>
</workbook>
</file>

<file path=xl/comments1.xml><?xml version="1.0" encoding="utf-8"?>
<comments xmlns="http://schemas.openxmlformats.org/spreadsheetml/2006/main">
  <authors>
    <author>Админ</author>
    <author>Stakheeva_EV</author>
    <author>sedfr7</author>
  </authors>
  <commentList>
    <comment ref="F52" authorId="0">
      <text>
        <r>
          <rPr>
            <b/>
            <sz val="9"/>
            <rFont val="Tahoma"/>
            <family val="2"/>
          </rPr>
          <t>Админ: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>школы 1945,99; + коррекц.250
-143,342+88 резерв</t>
        </r>
      </text>
    </comment>
    <comment ref="F21" authorId="1">
      <text>
        <r>
          <rPr>
            <b/>
            <sz val="9"/>
            <rFont val="Tahoma"/>
            <family val="2"/>
          </rPr>
          <t>Stakheeva_EV:</t>
        </r>
        <r>
          <rPr>
            <sz val="18"/>
            <rFont val="Tahoma"/>
            <family val="2"/>
          </rPr>
          <t xml:space="preserve">
</t>
        </r>
        <r>
          <rPr>
            <sz val="16"/>
            <rFont val="Tahoma"/>
            <family val="2"/>
          </rPr>
          <t xml:space="preserve">-16 -продуктовые наборы;
-100,00 Теневой навес Торговище-16 продукт наборы 
-850,62 снято экономия за апрель
114 тыс ТИС по служебной 336 от 17.11.20
</t>
        </r>
        <r>
          <rPr>
            <sz val="9"/>
            <rFont val="Tahoma"/>
            <family val="2"/>
          </rPr>
          <t xml:space="preserve">
</t>
        </r>
      </text>
    </comment>
    <comment ref="F45" authorId="1">
      <text>
        <r>
          <rPr>
            <b/>
            <sz val="18"/>
            <rFont val="Tahoma"/>
            <family val="2"/>
          </rPr>
          <t>Stakheeva_EV:</t>
        </r>
        <r>
          <rPr>
            <sz val="18"/>
            <rFont val="Tahoma"/>
            <family val="2"/>
          </rPr>
          <t xml:space="preserve">
+25,99 - МРСК доп.соглашение по новому зданию сада;
-100,00 на теневой навес в С.Торговище
-547 снято экономия за апрель
5,37+12,70 перерапределили с отопительного сезона и из нормативного состояния на МЗ 
+43 СОШ 1 мун.зад
</t>
        </r>
      </text>
    </comment>
    <comment ref="F50" authorId="1">
      <text>
        <r>
          <rPr>
            <sz val="14"/>
            <rFont val="Tahoma"/>
            <family val="2"/>
          </rPr>
          <t xml:space="preserve">
+103,3 Сызганка 
+80 СОШ № !
+155,232 СОШ № 1
+358,815 СОШ 2 
ремонт гаража</t>
        </r>
      </text>
    </comment>
    <comment ref="F28" authorId="1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Экономия после конкурсных процедур
</t>
        </r>
      </text>
    </comment>
    <comment ref="F66" authorId="1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25 добавили
</t>
        </r>
      </text>
    </comment>
    <comment ref="G21" authorId="1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</t>
        </r>
        <r>
          <rPr>
            <sz val="20"/>
            <rFont val="Tahoma"/>
            <family val="2"/>
          </rPr>
          <t>Сняли с МЗ детских садов 760,70</t>
        </r>
        <r>
          <rPr>
            <sz val="9"/>
            <rFont val="Tahoma"/>
            <family val="2"/>
          </rPr>
          <t xml:space="preserve">
</t>
        </r>
        <r>
          <rPr>
            <sz val="12"/>
            <rFont val="Tahoma"/>
            <family val="2"/>
          </rPr>
          <t xml:space="preserve">сняли из резерва УОА: Общий 982050 (400000-27
9688)=679,69
убрали резерв 582,05 на антитеррор
+147,28
  Экономия с Колоска крыши;
-70 на СОШ2 на школу эту сумму 
-39,83 на школу Сызганка пункт охраны
-35,65 С дс СОШ2 на школу СОШ2
-140  из дс Сызганка на школу сызганка 
</t>
        </r>
      </text>
    </comment>
    <comment ref="G50" authorId="1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было 812,4 оставили только на ремонт ограждения СОШ 1 - 588 т.р + на атитеррор 835,60
</t>
        </r>
      </text>
    </comment>
    <comment ref="G53" authorId="1">
      <text>
        <r>
          <rPr>
            <b/>
            <sz val="9"/>
            <rFont val="Tahoma"/>
            <family val="0"/>
          </rPr>
          <t>Stakheeva_EV:</t>
        </r>
        <r>
          <rPr>
            <sz val="9"/>
            <rFont val="Tahoma"/>
            <family val="0"/>
          </rPr>
          <t xml:space="preserve">
</t>
        </r>
        <r>
          <rPr>
            <sz val="12"/>
            <rFont val="Tahoma"/>
            <family val="2"/>
          </rPr>
          <t xml:space="preserve">экономия и раторжение
</t>
        </r>
      </text>
    </comment>
    <comment ref="G57" authorId="1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минус экономия, а затем расторжение полностью
</t>
        </r>
      </text>
    </comment>
    <comment ref="G34" authorId="1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</t>
        </r>
        <r>
          <rPr>
            <sz val="14"/>
            <rFont val="Tahoma"/>
            <family val="2"/>
          </rPr>
          <t xml:space="preserve">Тис на ограждение сада+резерв на антитеррор
+322,81 из отопительного периода перенесли
</t>
        </r>
      </text>
    </comment>
    <comment ref="G24" authorId="1">
      <text>
        <r>
          <rPr>
            <b/>
            <sz val="9"/>
            <rFont val="Tahoma"/>
            <family val="0"/>
          </rPr>
          <t>Stakheeva_EV:</t>
        </r>
        <r>
          <rPr>
            <sz val="9"/>
            <rFont val="Tahoma"/>
            <family val="0"/>
          </rPr>
          <t xml:space="preserve">
перенесли в нормативное состояние 322,81
</t>
        </r>
      </text>
    </comment>
    <comment ref="G95" authorId="2">
      <text>
        <r>
          <rPr>
            <b/>
            <sz val="9"/>
            <rFont val="Tahoma"/>
            <family val="0"/>
          </rPr>
          <t>sedfr7:</t>
        </r>
        <r>
          <rPr>
            <sz val="9"/>
            <rFont val="Tahoma"/>
            <family val="0"/>
          </rPr>
          <t xml:space="preserve">
на Тис дюс на консервацию (пиломатериалы)</t>
        </r>
      </text>
    </comment>
    <comment ref="G79" authorId="2">
      <text>
        <r>
          <rPr>
            <b/>
            <sz val="9"/>
            <rFont val="Tahoma"/>
            <family val="0"/>
          </rPr>
          <t>sedfr7:</t>
        </r>
        <r>
          <rPr>
            <sz val="9"/>
            <rFont val="Tahoma"/>
            <family val="0"/>
          </rPr>
          <t xml:space="preserve">
было 18100 О.В. Шергина 13.10.21 сказала поставить 20481
</t>
        </r>
      </text>
    </comment>
  </commentList>
</comments>
</file>

<file path=xl/comments2.xml><?xml version="1.0" encoding="utf-8"?>
<comments xmlns="http://schemas.openxmlformats.org/spreadsheetml/2006/main">
  <authors>
    <author>Stakheeva_EV</author>
    <author>sedfr7</author>
  </authors>
  <commentList>
    <comment ref="F35" authorId="0">
      <text>
        <r>
          <rPr>
            <b/>
            <sz val="9"/>
            <rFont val="Tahoma"/>
            <family val="2"/>
          </rPr>
          <t>Stakheeva_EV:+</t>
        </r>
        <r>
          <rPr>
            <sz val="9"/>
            <rFont val="Tahoma"/>
            <family val="2"/>
          </rPr>
          <t xml:space="preserve">
558 Продукт наборы за май 2020
</t>
        </r>
      </text>
    </comment>
    <comment ref="G45" authorId="0">
      <text>
        <r>
          <rPr>
            <b/>
            <sz val="14"/>
            <rFont val="Tahoma"/>
            <family val="2"/>
          </rPr>
          <t>Stakheeva_EV:</t>
        </r>
        <r>
          <rPr>
            <sz val="14"/>
            <rFont val="Tahoma"/>
            <family val="2"/>
          </rPr>
          <t xml:space="preserve">
минус экономия, а затем полностью расторжение</t>
        </r>
      </text>
    </comment>
    <comment ref="G49" authorId="0">
      <text>
        <r>
          <rPr>
            <b/>
            <sz val="9"/>
            <rFont val="Tahoma"/>
            <family val="2"/>
          </rPr>
          <t>Stakheeva_EV:</t>
        </r>
        <r>
          <rPr>
            <sz val="9"/>
            <rFont val="Tahoma"/>
            <family val="2"/>
          </rPr>
          <t xml:space="preserve">
минус экономия, а затем полностью расторжение</t>
        </r>
      </text>
    </comment>
    <comment ref="G68" authorId="1">
      <text>
        <r>
          <rPr>
            <b/>
            <sz val="9"/>
            <rFont val="Tahoma"/>
            <family val="0"/>
          </rPr>
          <t>sedfr7:</t>
        </r>
        <r>
          <rPr>
            <sz val="9"/>
            <rFont val="Tahoma"/>
            <family val="0"/>
          </rPr>
          <t xml:space="preserve">
248,3 увеличение окладов;
206,37 ЕГЭ и ГИА проведение
+увеличение на 4.,2%</t>
        </r>
      </text>
    </comment>
    <comment ref="G28" authorId="1">
      <text>
        <r>
          <rPr>
            <b/>
            <sz val="9"/>
            <rFont val="Tahoma"/>
            <family val="0"/>
          </rPr>
          <t>sedfr7:</t>
        </r>
        <r>
          <rPr>
            <sz val="9"/>
            <rFont val="Tahoma"/>
            <family val="0"/>
          </rPr>
          <t xml:space="preserve">
216,8 увеличение окладов;
3264,5 увеличение средней ЗП
+увеличение на 4,2%</t>
        </r>
      </text>
    </comment>
    <comment ref="G78" authorId="1">
      <text>
        <r>
          <rPr>
            <b/>
            <sz val="9"/>
            <rFont val="Tahoma"/>
            <family val="0"/>
          </rPr>
          <t>sedfr7:</t>
        </r>
        <r>
          <rPr>
            <sz val="9"/>
            <rFont val="Tahoma"/>
            <family val="0"/>
          </rPr>
          <t xml:space="preserve">
+261,1 на ККШ</t>
        </r>
      </text>
    </comment>
  </commentList>
</comments>
</file>

<file path=xl/sharedStrings.xml><?xml version="1.0" encoding="utf-8"?>
<sst xmlns="http://schemas.openxmlformats.org/spreadsheetml/2006/main" count="768" uniqueCount="264">
  <si>
    <t>Финансовое обеспечение реализации муниципальной программы</t>
  </si>
  <si>
    <t>Наименование муниципальной программы, подпрограммы, основного мероприятия, мероприятия</t>
  </si>
  <si>
    <t>Ответственный исполнитель, соисполнители, участники (ГРБС)</t>
  </si>
  <si>
    <t>Код бюджетной классификации</t>
  </si>
  <si>
    <t>Расходы, тыс. руб.</t>
  </si>
  <si>
    <t>ГРБС</t>
  </si>
  <si>
    <t>Рз Пр</t>
  </si>
  <si>
    <t>ЦСР</t>
  </si>
  <si>
    <t>Муниципальная программа «Развитие образования»</t>
  </si>
  <si>
    <t>всего</t>
  </si>
  <si>
    <t>Основное мероприятие 1.1 Предоставление муниципальной услуги «Реализация образовательных программ дошкольного образования».</t>
  </si>
  <si>
    <t>Всего</t>
  </si>
  <si>
    <t>--------------------------------</t>
  </si>
  <si>
    <t>&lt;1&gt; Представленные расходы подлежат ежегодному уточнению при формировании бюджета на очередной финансовый год и плановый период.</t>
  </si>
  <si>
    <t>&lt;2&gt; Указывается только группа кода вида расходов, без разбивки по подгруппам и элементам.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</si>
  <si>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программ.»</t>
  </si>
  <si>
    <t>Пермского края</t>
  </si>
  <si>
    <t>0700, 1000</t>
  </si>
  <si>
    <t>Предоставление мер социальной поддержки учащихся из малоимущих и многодетных малоимущих семей.</t>
  </si>
  <si>
    <t>Предоставление мер социальной      поддержки педагогическим работникам  образовательных организаций (ст.23 СОШ, коррекц.).</t>
  </si>
  <si>
    <t>финансирования</t>
  </si>
  <si>
    <t>Наименование муниципальной программы, подпрограммы</t>
  </si>
  <si>
    <t>&lt;3&gt; В расходы по строке «Подпрограмма «Обеспечение реализации муниципальной программы» включаются расходы на содержание аппаратов управления органов власти муниципального образования, не включенные в расходы иных подпрограмм муниципальных программ муниципального образования.»</t>
  </si>
  <si>
    <t>0701</t>
  </si>
  <si>
    <t>0702</t>
  </si>
  <si>
    <t>0709</t>
  </si>
  <si>
    <t>0700</t>
  </si>
  <si>
    <t>0702, 1003</t>
  </si>
  <si>
    <t>Основное мероприятие 4.2 Закрепление педагогического кадрового потенциала в территории.</t>
  </si>
  <si>
    <t>Подпрограмма 5  Обеспечение реализации Программы и прочие мероприятия в области образования»</t>
  </si>
  <si>
    <t>Подпрограмма 4 «Кадры системы образования»</t>
  </si>
  <si>
    <t>0703</t>
  </si>
  <si>
    <t>0701, 1003, 1004</t>
  </si>
  <si>
    <t>1003, 0709</t>
  </si>
  <si>
    <t xml:space="preserve"> 0703</t>
  </si>
  <si>
    <t>0709,1003</t>
  </si>
  <si>
    <t>0709, 1003</t>
  </si>
  <si>
    <t xml:space="preserve">Основное мероприятие 2.1 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</si>
  <si>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 xml:space="preserve">Мероприятие 2.1.1. "Предоставление муниципальной услуги "Реализация образовательных программ начального общего образования, общеобразовательных программ основного общего образования, общеобразовательных программ среднего общего образования" </t>
  </si>
  <si>
    <t>Предоставление государственных гарантий на получение  общедоступного бесплатного дошкольного, начального общего, основного общего, среднего общего образования, а также дополнительного образования  в общеобразовательных организациях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</si>
  <si>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</si>
  <si>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компенсация части родительской платы за присмотр и уход за ребёнком  в образовательных организациях, реализующих образовательную программу дошкольного образования.</t>
  </si>
  <si>
    <t xml:space="preserve">предоставление  мер социальной поддержки  педагогическим работникам образовательных организаций дошкольного образования </t>
  </si>
  <si>
    <t>0701, 1003</t>
  </si>
  <si>
    <t>0700,1000</t>
  </si>
  <si>
    <t>Предоставление мер социальной поддержки педагогическим работникам образовательных организаций дошкольного образования, общеобразовательных организаций</t>
  </si>
  <si>
    <t>Основное мероприятие 3.1 Предоставление муниципальной услуги "Реализация дополнительных общеразвивающих программ"</t>
  </si>
  <si>
    <t>0701, 1004</t>
  </si>
  <si>
    <t>Подпрограмма 1 «Развитие системы дошкольного образования Суксунского городского округа»</t>
  </si>
  <si>
    <t>Подпрограмма 2 «Развитие системы начального общего, основного общего, среднего общего образования Суксунского городского округа»</t>
  </si>
  <si>
    <t>Подпрограмма 3 «Развитие системы дополнительного образования, развитие одарённых детей Суксунского городского округа</t>
  </si>
  <si>
    <t>УОА Суксунского городского округа</t>
  </si>
  <si>
    <t>Суксунского городского округа</t>
  </si>
  <si>
    <t xml:space="preserve">к  муниципальной программе </t>
  </si>
  <si>
    <t>Ресурсное обеспечение муниципальной программы</t>
  </si>
  <si>
    <t>Объемы и источники финансирования программы</t>
  </si>
  <si>
    <t>Источники финансирования</t>
  </si>
  <si>
    <t>Расходы (тыс. руб.)</t>
  </si>
  <si>
    <t>Итого</t>
  </si>
  <si>
    <t>Всего, в том числе:</t>
  </si>
  <si>
    <t>Бюджет муниципального образования</t>
  </si>
  <si>
    <t>Краевой бюджет</t>
  </si>
  <si>
    <t>Федеральный бюджет</t>
  </si>
  <si>
    <t>Внебюджетные источники</t>
  </si>
  <si>
    <t>Мероприятие 1.1.1. "Обеспеченение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организациях».</t>
  </si>
  <si>
    <t>Мероприятие  4.2.1                            "Предоставления частичной денежной компенсации педагогическим работникам образовательных организаций Суксунского городского округа"</t>
  </si>
  <si>
    <t>0200000000</t>
  </si>
  <si>
    <t>0210000000</t>
  </si>
  <si>
    <t>0210100000</t>
  </si>
  <si>
    <t>0210100110</t>
  </si>
  <si>
    <t>021022Е020</t>
  </si>
  <si>
    <t>021022Е010</t>
  </si>
  <si>
    <t>0220000000</t>
  </si>
  <si>
    <t>Основное мероприятие 2.2. Обеспечение функционирования и содержания общеобразовательных учреждений</t>
  </si>
  <si>
    <t>0220100000</t>
  </si>
  <si>
    <t>0220100110</t>
  </si>
  <si>
    <t>0220200000</t>
  </si>
  <si>
    <t>Подпрограмма 2 «Развитие системы начального общего, основного общего, среднего общего образования, а также дополнительного образования в общеобразовательных организациях»</t>
  </si>
  <si>
    <t>022022E030</t>
  </si>
  <si>
    <t>022022Е040</t>
  </si>
  <si>
    <t>022022Е050</t>
  </si>
  <si>
    <t>02202SP040</t>
  </si>
  <si>
    <t>0220400000</t>
  </si>
  <si>
    <t>02204SH040</t>
  </si>
  <si>
    <t>0230000000</t>
  </si>
  <si>
    <t>0230100110</t>
  </si>
  <si>
    <t>023022Е060</t>
  </si>
  <si>
    <t>0230200000</t>
  </si>
  <si>
    <t>0240000000</t>
  </si>
  <si>
    <t>0240100000</t>
  </si>
  <si>
    <t>024022Е080</t>
  </si>
  <si>
    <t>024012Е070</t>
  </si>
  <si>
    <t>0240200000</t>
  </si>
  <si>
    <t>0250000000</t>
  </si>
  <si>
    <t>0250100000</t>
  </si>
  <si>
    <t>Мероприятие 3.1.1.                                                  Организация предоставления дополнительного образования детей</t>
  </si>
  <si>
    <t>Основное мероприятие 5.2. «Поддержка развития детско-юношеского патриотического движения»</t>
  </si>
  <si>
    <t>025012Е090</t>
  </si>
  <si>
    <t>Мероприятие 4.1.1  Обеспечение организации и проведения районных мероприятий.</t>
  </si>
  <si>
    <t>0250200000</t>
  </si>
  <si>
    <t>025022Е100</t>
  </si>
  <si>
    <t>Мероприятие 5.2.1.  Поддержка развития местного отделения Всероссийского детско-юношеского военно-патриотического движения "ЮНАРМИЯ"</t>
  </si>
  <si>
    <t>Основное мероприятие 5.1. Обеспечение выполнения полномочий в сфере образования</t>
  </si>
  <si>
    <t>Мероприятие 5.1.1 Содержание и обеспечение деятельности Управления образования Администрации Суксунского городского округа</t>
  </si>
  <si>
    <t xml:space="preserve">Подпрограмма 5 «Обеспечение реализации Программы и прочие мероприятия в области образования» </t>
  </si>
  <si>
    <t xml:space="preserve"> УОА Суксунского городского округа</t>
  </si>
  <si>
    <t>0230100000</t>
  </si>
  <si>
    <t>Подпрограмма 1 «Развитие системы дошкольного образования»</t>
  </si>
  <si>
    <t>Основное мероприятие 3.2 Обеспечение функционирования и содержания учреждений дополнительного образования</t>
  </si>
  <si>
    <t>Основное мероприятие 4.1 Кадровая политика</t>
  </si>
  <si>
    <t>Всего         УОА Суксунского городского округа</t>
  </si>
  <si>
    <t>всего         УОА Суксунского городского округа</t>
  </si>
  <si>
    <t xml:space="preserve"> Всего         УОА Суксунского городского округа </t>
  </si>
  <si>
    <t>Всего                    УОА Суксунского городского округа</t>
  </si>
  <si>
    <t>Всего                   УОА Суксунского городского округа</t>
  </si>
  <si>
    <t>Всего               Управление образования Администрации Суксунского городского округа</t>
  </si>
  <si>
    <t>Всего              Управление образования Администрации Суксунского городского округа</t>
  </si>
  <si>
    <t>Основное мероприятие 2.2. «Обеспечение функционирования и содержания общеобразовательных учреждений»</t>
  </si>
  <si>
    <t>021032Н020</t>
  </si>
  <si>
    <t xml:space="preserve"> 021032Н020</t>
  </si>
  <si>
    <t>Основное мероприятие 2.3. «Выполнение отдельных государственных полномочий органов государственной власти в сфере образования»</t>
  </si>
  <si>
    <t>0220300000</t>
  </si>
  <si>
    <t>022032Н020</t>
  </si>
  <si>
    <t>022032Н020, 025022Н020</t>
  </si>
  <si>
    <t>Основное мероприятие 2.4.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</si>
  <si>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Мероприятие 2.4.1. «Организация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возможностями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общеобразовательных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учреждениях»</t>
  </si>
  <si>
    <t>Подпрограмма 5 «Обеспечение реализации Программы и прочие мероприятия в области образования»</t>
  </si>
  <si>
    <t>Основное мероприятие 5.3. «Выполнение отдельных государственных полномочий органов государственной власти в сфере образования»</t>
  </si>
  <si>
    <t xml:space="preserve">025032Н020 </t>
  </si>
  <si>
    <t>Основное мероприятие 5.4. «Предоставление мер социальной поддержки педагогическим работникам образовательных государственных и муниципальных организаций Пермского края, работающим и проживающим в сельской местности и поселках городского типа (рабочих поселках), по оплате жилого помещения и коммунальных услуг»</t>
  </si>
  <si>
    <t>Мероприятие 5.4.1. Предоставление мер социальной поддержки  педагогических работников образовательных организаций, работающих и проживающих в сельской местности и поселках  городского типа(рабочих поселках), по оплате жилого помещения и коммунальных услуг.</t>
  </si>
  <si>
    <t>0250400000</t>
  </si>
  <si>
    <t>025042С170</t>
  </si>
  <si>
    <t>Основное мероприятие 5.5. «Единовременная премия обучающимся,награжденным знаком отличия Пермского края "Гордость Пермского края»</t>
  </si>
  <si>
    <t>0250500000</t>
  </si>
  <si>
    <t>0250300000</t>
  </si>
  <si>
    <t>02202SP180</t>
  </si>
  <si>
    <t>0210200000</t>
  </si>
  <si>
    <t xml:space="preserve">Подпрограмма 3 «Развитие системы дополнительного образования, развитие одарённых детей" </t>
  </si>
  <si>
    <t>0250100030</t>
  </si>
  <si>
    <t>610, 620</t>
  </si>
  <si>
    <t>610 ,620</t>
  </si>
  <si>
    <t>Администрирование отдельных государственных полномочий</t>
  </si>
  <si>
    <t>Всего                   УОА Суксунского городского округа, Администрация Суксунского городского округа</t>
  </si>
  <si>
    <t xml:space="preserve"> Администрация Суксунского городского округа</t>
  </si>
  <si>
    <t xml:space="preserve">Ремонт гаража и ремонт ограждения территории МАОУ "Суксунская средняя общеобразовательная школа №2" </t>
  </si>
  <si>
    <t xml:space="preserve">Ремонт крыши здании интерната МОУ "Киселевская общеобразовательная школа - интернат для обучающихся с ограниченными возможностями здоровья" </t>
  </si>
  <si>
    <t>Приобретение автотранспорта, предназначенного для подвоза детей к месту учебы и обратно,в том числе:</t>
  </si>
  <si>
    <t>Приобретение школьного автобуса ПАЗ МАОУ "Суксунская средняя общеобразовательная школа № 1"</t>
  </si>
  <si>
    <t>Приобретение школьного автобуса Газель МАОУ "Суксунская средняя общеобразовательная школа № 1"</t>
  </si>
  <si>
    <t>Ремонт окон с заменой на стеклопакеты в МДОУ "Суксунский детский сад "Колосок"</t>
  </si>
  <si>
    <t xml:space="preserve">Ремонт оргаждения территории, ремонт отмостки и цоколя здания МДОУ "Суксунский детский сад "Улыбка" </t>
  </si>
  <si>
    <t>Ремонт учебных кабинетов на 3-х этажах МАОУ  «Суксунская средняя общеобразовательная школа №1»</t>
  </si>
  <si>
    <t>Ремонт крыши и фасада МДОУ "Суксунский детский сад Улыбка"</t>
  </si>
  <si>
    <t xml:space="preserve">                                                                                                                                                 </t>
  </si>
  <si>
    <t>к муниципальной программе</t>
  </si>
  <si>
    <t>02102SP040</t>
  </si>
  <si>
    <t>02102SP180</t>
  </si>
  <si>
    <t>Основное мероприятие 2.4.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</si>
  <si>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>Мероприятие 2.4.1. Организация предоставления общедоступного и бесплатного дошкольного, начального общего, основного общего, среднего общего образования обучающимся с ограниченными возможноятями здоровья в отдельных муниципальных общеобразовательных учреждениях, осуществляющих образовательную деятельность по адаптированным основным общеобразовательным программам, в оющеобразовательных учреждениях со специальным наименованием "специальные учебно-воспитательные учреждения для обучающихся с девиантным (общественно опасным) поведением" и муниципальных санаторных общеобразовательных учреждениях"</t>
  </si>
  <si>
    <t xml:space="preserve"> к  муниципальной программе </t>
  </si>
  <si>
    <t xml:space="preserve"> к муниципальной программе</t>
  </si>
  <si>
    <t>Суксунского городского округа Пермского края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</si>
  <si>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округа), Администрация Суксунского городского округа Пермского края</t>
  </si>
  <si>
    <t>Основное мероприятие 1.3. «Выполнение отдельных государственных полномочий органов государственной власти в сфере образования»</t>
  </si>
  <si>
    <t>Основное мероприятие 1.2. Мероприятия, обеспечивающие функционирование и содержание образовательных учреждений дошкольного образования</t>
  </si>
  <si>
    <t>Мероприятие 1.2.2. Реализация приоритетного регионального проекта "Приведение в нормативное состояние объектов общественной инфраструктуры муниципального значения, в том числе:</t>
  </si>
  <si>
    <t>Мероприятие 1.2.3. Приведение в нормативное состояние</t>
  </si>
  <si>
    <t>Мероприятие 1.2.4. Участие в реализации мероприятий, направленных на реализацию программ развития преобразованных муниципальных образований, в том числе:</t>
  </si>
  <si>
    <t>0210400000</t>
  </si>
  <si>
    <t>Основное мероприятие 1.4. "Мероприятия в сфере дошкольного образования детей"</t>
  </si>
  <si>
    <t>021042Н420</t>
  </si>
  <si>
    <t>Мероприятие 2.2.1.                          Проведение ремонтов</t>
  </si>
  <si>
    <t>Мероприятие 2.2.2. Подготовка общеобразовательных учреждений к отопительному периоду.</t>
  </si>
  <si>
    <t xml:space="preserve">Мероприятие  2.2.3. Приведение образовательных учреждений в нормативное состояние </t>
  </si>
  <si>
    <t>Мероприятие  2.2.5. Участие в реализации мероприятий, направленных на реализацию программ развития преобразованных муниципальных образований, в том числе:</t>
  </si>
  <si>
    <t>Мероприятие 2.3.1. «Выполнение отдельных государственных полномочий органов государственной власти в сфере образования» в том числе:</t>
  </si>
  <si>
    <t>Мероприятие 5.5.1. «Единовременная премия обучающимся,награжденным знаком отличия Пермского края"Гордость Пермского края»</t>
  </si>
  <si>
    <t>Мероприятие 5.3.1. «Выполнение отдельных государственных полномочий органов государственной власти в сфере образования» в том числе:</t>
  </si>
  <si>
    <t>Мероприятие  2.2.4. Реализация приоритетного регионального проекта "Приведение в нормативное состояние объектов общественной инфраструктуры муниципального значения, в том числе:</t>
  </si>
  <si>
    <t>Мероприятие 1.3.1.  «Выполнение отдельных государственных полномочий органов государственной власти в сфере образования» в том числе:</t>
  </si>
  <si>
    <t>0210423100</t>
  </si>
  <si>
    <t>Мероприятие 1.4.1. "Обеспечение наборами продуктов питания детей от 3 до 7 лет включительно"</t>
  </si>
  <si>
    <t>Подпрограмма 4. «Кадры системы образования»</t>
  </si>
  <si>
    <t>Основное мероприятие 1.2 Мероприятия, обеспечивающие функционирование и содержание образовательных учреждений дошкольного образования</t>
  </si>
  <si>
    <t>УОА Суксунского              городского округа</t>
  </si>
  <si>
    <t>ремонт крыши и фасада МДОУ "Суксунский детский сад Улыбка"</t>
  </si>
  <si>
    <t>Мероприятие 2.2.1. Проведение ремонтов</t>
  </si>
  <si>
    <t>02.1.04.2E110</t>
  </si>
  <si>
    <t>Мероприятие 1.4.2.  "Предоставление малоимущим семьям, имеющим детей в возрасте  от 3 до 7 лет наборов продуктов питания"</t>
  </si>
  <si>
    <t>Мероприятие 1.4.3. Оснащение оборудованием образовательных организаций, реализующих программы дошкольного образования, в соответствии с требованиями федерального государственного образовательного стандарта дошкольного образования</t>
  </si>
  <si>
    <t>Приложение № 6</t>
  </si>
  <si>
    <t>Мероприятие 1.4.4. "Мероприятия в целях недопущения распространения коронавирусной инфекции"</t>
  </si>
  <si>
    <t>02.1.04.2E120</t>
  </si>
  <si>
    <t>Мероприятие  2.2.4.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</si>
  <si>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>Мероприятие 1.4.5. "Единовременная выплата работникам дошкольных организаций в связи с введением в Пермском крае режима повышенной готовности ввиду угрозы распространения новой коронавирусной инфекции (COVID-19)"</t>
  </si>
  <si>
    <t>Основное мероприятие 2.5.1. "Единовременная выплата работникам общеобразовательных организаций в связи с введением в Пермском крае режима повышенной готовности ввиду угрозы распространения новой коронавирусной инфекции (COVID-19)"</t>
  </si>
  <si>
    <t>Основное мероприятие 2.5. "Мероприятия в сфере общего образования детей"</t>
  </si>
  <si>
    <t>0220500000</t>
  </si>
  <si>
    <t>0220523370</t>
  </si>
  <si>
    <t>УОА Суксунского городского округа,  Администрация Суксунского городского округа</t>
  </si>
  <si>
    <t>Всего             Управление образования Администрации Суксунского городского округа, Администрация Суксунского городского округа</t>
  </si>
  <si>
    <t>Управление образования Администрации Суксунского городского округа Пермского края (далее - УОА Суксунского городского округа), Администрации Суксунского городского округа</t>
  </si>
  <si>
    <t>0210423370</t>
  </si>
  <si>
    <t>022022Е130</t>
  </si>
  <si>
    <t xml:space="preserve">Мероприятие  2.2.6. Приобретение автотранспорта, предназначенного для подвоза детей к месту учебы и обратно </t>
  </si>
  <si>
    <t>Приложение № 3</t>
  </si>
  <si>
    <t>"Развитие образования"</t>
  </si>
  <si>
    <t xml:space="preserve"> Приложение № 4</t>
  </si>
  <si>
    <t>«Развитие образования»</t>
  </si>
  <si>
    <t>Суксунского городского округа «Развитие образования» за счет средств бюджета</t>
  </si>
  <si>
    <t>Суксунского городского округа «Развитие образования» за счет всех источников</t>
  </si>
  <si>
    <t>Мероприятие 2.3.2. "Обеспечение выплат ежемесячного денежного вознаграждения за классное руководство педагогическим работникам"</t>
  </si>
  <si>
    <t>Мероприятие 2.3.3. "Организация бесплатного горячего питания обучающихся, получающих начальное общее образование"</t>
  </si>
  <si>
    <t>Мероприятие 5.1.3. Приобретение легкового автомобиля ЛАДА-ЛАРГУС</t>
  </si>
  <si>
    <t>611 ,620</t>
  </si>
  <si>
    <t>0220553030</t>
  </si>
  <si>
    <t xml:space="preserve">Мероприятие 1.2.1. Подготовка образовательных учреждений дошкольного образования к отопительному периоду.                     </t>
  </si>
  <si>
    <t>02205L3040</t>
  </si>
  <si>
    <t>Суксунского городского округа «Развитие образования» за счет средств федерального бюджета</t>
  </si>
  <si>
    <t xml:space="preserve"> Приложение № 5</t>
  </si>
  <si>
    <t>Приложение № 7</t>
  </si>
  <si>
    <t xml:space="preserve">Ремонт отмостки, здания школы и ограждения территории в МАОУ "Моргуновская основная общеобразовательная школа - детский сад" </t>
  </si>
  <si>
    <t>Ремонт крыши, учебных кабинетов и ограждения территории в  МОУ "Поедугинская основная общеобразовательная школа-детский сад"</t>
  </si>
  <si>
    <t>Ремонт крыши МОУ "Брёховская основная общеобразовательная школа"</t>
  </si>
  <si>
    <t>Обеспечение услуги бухгалтерского учета</t>
  </si>
  <si>
    <t>Обеспечение услуги бухгалтерского учета для муниципальных образовательных и дошкольных учреждений</t>
  </si>
  <si>
    <t>025052Н440</t>
  </si>
  <si>
    <t>02.3.02.SP180</t>
  </si>
  <si>
    <t>02.3.02.SP040</t>
  </si>
  <si>
    <t>Ремонт входной группы МАОУ Суксунская средняя общеобразовательная школа № 1</t>
  </si>
  <si>
    <t xml:space="preserve">Ремонт крыши МАОУ "Сызганская основная общеобразовательная школа-детский сад" </t>
  </si>
  <si>
    <t>Ремонт учебных кабинетов, коридора МАОУ "Ключевская средняя общеобразовательная школа"</t>
  </si>
  <si>
    <t xml:space="preserve">Ремонт крыши здания интерната и ограждения территории  МОУ "Киселевская общеобразовательная школа - интернат для обучающихся с ограниченными возможностями здоровья" </t>
  </si>
  <si>
    <t xml:space="preserve">Приобретение школьного автобуса ГАЗель-Next 22 места МОУ "Киселевская общеобразовательная школа - интернат для обучающихся с ограниченными возможностями здоровья" </t>
  </si>
  <si>
    <t xml:space="preserve">Ремонт ограждения территории, ремонт отмостки и цоколя здания МДОУ "Суксунский детский сад "Улыбка" </t>
  </si>
  <si>
    <t>02302SP040</t>
  </si>
  <si>
    <t>Мероприятие 3.2.1. Подготовка учреждений дополнительного образвания к отопительному сезону</t>
  </si>
  <si>
    <t>Мероприятие 3.2.2.  Реализация приоритетного регионального проекта "Приведение в нормативное состояние объектов общественной инфраструктуры муниципального значения из них:</t>
  </si>
  <si>
    <t>Ремонт зала спортивной борьбы МАОУ ДО "Дом детского творчества"</t>
  </si>
  <si>
    <t>Мероприятие 3.2.3.  Участие в реализации мероприятий, направленных на реализацию программ развития преобразованных муниципальных образований, в том числе:</t>
  </si>
  <si>
    <t>Ремонт фасада здания Суксунской детской школы искусств</t>
  </si>
  <si>
    <t>Ремонт зала спортивной борьбы МАОУ ДО " Дом детского творчества"</t>
  </si>
  <si>
    <t>02302SP180</t>
  </si>
  <si>
    <t>Мероприятие 2.5.2. "Обеспечение выплат ежемесячного денежного вознаграждения за классное руководство педагогическим работникам"</t>
  </si>
  <si>
    <t>Мероприятие 2.5.3. "Организация бесплатного горячего питания обучающихся, получающих начальное общее образование"</t>
  </si>
  <si>
    <t>0210300000</t>
  </si>
  <si>
    <t>Ремонт компьютерного класса и лаборантских хим. кабинета МАОУ "Ключевская средняя общеобразовательная школа"</t>
  </si>
  <si>
    <t>Ремонт крыши, веранды, ограждения, контейнерной площадки и сети видеонаблюдения МДОУ "Суксунский детский сад "Колосок"</t>
  </si>
  <si>
    <t xml:space="preserve">Мероприятие 5.1.2. Подвоз экспертов предметных комиссий для проверки работ учащихся ГИА в пункт первичной обработки информации, получение и сдача материалов для проведения ГИА. </t>
  </si>
  <si>
    <t>Ремонт ограждения территории детских садов в д. Ковалево и в с. Сабарка МАОУ "Моргуновская ООШ-детский сад"</t>
  </si>
  <si>
    <t>Ремонт ограждения территории в  МОУ "Поедугинская основная общеобразовательная школа-детский сад" (в детском саду)</t>
  </si>
  <si>
    <t>Ремонт веранды, ограждения, контейнерной площадки и сети видеонаблюдения МДОУ "Суксунский детский сад "Колосок"</t>
  </si>
  <si>
    <t>Ремонт крыши здания МОУ "Брёховская основная общеобразовательная школа"</t>
  </si>
  <si>
    <t>Ремонт крыши здания МАОУ "Суксунская средняя общеобразовательная школа № 2"</t>
  </si>
  <si>
    <t>Ремонт помещений школы МАОУ "Суксунская средняя общеобразовательная школа № 2" по адресу д.Пепелыши, ул.Колхозная, 14</t>
  </si>
  <si>
    <t>Мероприятие  2.2.7. Участие в реализации регионального проекта, направленного на реализацию программ на проведение работ по ремонту помещений общеобразовательных организаций для размещения дошкольных групп и пришкольных интернатов, в том числе:</t>
  </si>
  <si>
    <t>Мероприятие  2.2.7. Проведение работ по ремонту помещений общеобразовательных организаций для размещения дошкольных групп и пришкольных интернатов, в том числе:</t>
  </si>
  <si>
    <t>02.2.02.SH310</t>
  </si>
  <si>
    <t xml:space="preserve"> 620</t>
  </si>
  <si>
    <t>Финансовое управление Администрация Суксунского городского округа</t>
  </si>
  <si>
    <t>680, 620</t>
  </si>
  <si>
    <t>Всего                                     Управление образования Администрации Суксунского городского округа Пермского края (далее - УОА Суксунского городского округа), Финансовое управление Администрация Суксунского городского округа Пермского края</t>
  </si>
  <si>
    <t xml:space="preserve">Ремонт крыши здания МДОУ "Суксунский детский сад "Колосок"  ул.Вишневая, 2 </t>
  </si>
</sst>
</file>

<file path=xl/styles.xml><?xml version="1.0" encoding="utf-8"?>
<styleSheet xmlns="http://schemas.openxmlformats.org/spreadsheetml/2006/main">
  <numFmts count="19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  <numFmt numFmtId="174" formatCode="0.0000"/>
  </numFmts>
  <fonts count="86">
    <font>
      <sz val="11"/>
      <color theme="1"/>
      <name val="Calibri"/>
      <family val="2"/>
    </font>
    <font>
      <sz val="11"/>
      <color indexed="8"/>
      <name val="Calibri"/>
      <family val="2"/>
    </font>
    <font>
      <sz val="14"/>
      <color indexed="8"/>
      <name val="Times New Roman"/>
      <family val="1"/>
    </font>
    <font>
      <b/>
      <sz val="14"/>
      <color indexed="8"/>
      <name val="Times New Roman"/>
      <family val="1"/>
    </font>
    <font>
      <sz val="13"/>
      <color indexed="8"/>
      <name val="Times New Roman"/>
      <family val="1"/>
    </font>
    <font>
      <sz val="8"/>
      <name val="Calibri"/>
      <family val="2"/>
    </font>
    <font>
      <sz val="16"/>
      <color indexed="8"/>
      <name val="Times New Roman"/>
      <family val="1"/>
    </font>
    <font>
      <sz val="20"/>
      <color indexed="8"/>
      <name val="Times New Roman"/>
      <family val="1"/>
    </font>
    <font>
      <b/>
      <sz val="20"/>
      <color indexed="8"/>
      <name val="Times New Roman"/>
      <family val="1"/>
    </font>
    <font>
      <sz val="9"/>
      <name val="Tahoma"/>
      <family val="2"/>
    </font>
    <font>
      <b/>
      <sz val="9"/>
      <name val="Tahoma"/>
      <family val="2"/>
    </font>
    <font>
      <sz val="14"/>
      <name val="Tahoma"/>
      <family val="2"/>
    </font>
    <font>
      <sz val="16"/>
      <name val="Tahoma"/>
      <family val="2"/>
    </font>
    <font>
      <b/>
      <sz val="18"/>
      <name val="Tahoma"/>
      <family val="2"/>
    </font>
    <font>
      <sz val="18"/>
      <name val="Tahoma"/>
      <family val="2"/>
    </font>
    <font>
      <b/>
      <sz val="13"/>
      <color indexed="8"/>
      <name val="Times New Roman"/>
      <family val="1"/>
    </font>
    <font>
      <sz val="20"/>
      <name val="Times New Roman"/>
      <family val="1"/>
    </font>
    <font>
      <sz val="12"/>
      <name val="Times New Roman"/>
      <family val="1"/>
    </font>
    <font>
      <sz val="14"/>
      <name val="Times New Roman"/>
      <family val="1"/>
    </font>
    <font>
      <sz val="20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14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6"/>
      <color indexed="8"/>
      <name val="Calibri"/>
      <family val="2"/>
    </font>
    <font>
      <sz val="20"/>
      <color indexed="8"/>
      <name val="Calibri"/>
      <family val="2"/>
    </font>
    <font>
      <sz val="14"/>
      <color indexed="8"/>
      <name val="Calibri"/>
      <family val="2"/>
    </font>
    <font>
      <sz val="11"/>
      <name val="Calibri"/>
      <family val="2"/>
    </font>
    <font>
      <b/>
      <sz val="14"/>
      <color indexed="8"/>
      <name val="Calibri"/>
      <family val="2"/>
    </font>
    <font>
      <sz val="18"/>
      <color indexed="10"/>
      <name val="Calibri"/>
      <family val="2"/>
    </font>
    <font>
      <sz val="16"/>
      <color indexed="10"/>
      <name val="Calibri"/>
      <family val="2"/>
    </font>
    <font>
      <sz val="20"/>
      <color indexed="10"/>
      <name val="Times New Roman"/>
      <family val="1"/>
    </font>
    <font>
      <sz val="12"/>
      <color indexed="10"/>
      <name val="Times New Roman"/>
      <family val="1"/>
    </font>
    <font>
      <sz val="14"/>
      <color indexed="10"/>
      <name val="Times New Roman"/>
      <family val="1"/>
    </font>
    <font>
      <sz val="20"/>
      <name val="Calibri"/>
      <family val="2"/>
    </font>
    <font>
      <b/>
      <sz val="20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6"/>
      <color theme="1"/>
      <name val="Calibri"/>
      <family val="2"/>
    </font>
    <font>
      <sz val="20"/>
      <color theme="1"/>
      <name val="Calibri"/>
      <family val="2"/>
    </font>
    <font>
      <sz val="14"/>
      <color theme="1"/>
      <name val="Times New Roman"/>
      <family val="1"/>
    </font>
    <font>
      <sz val="20"/>
      <color theme="1"/>
      <name val="Times New Roman"/>
      <family val="1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18"/>
      <color rgb="FFFF0000"/>
      <name val="Calibri"/>
      <family val="2"/>
    </font>
    <font>
      <sz val="16"/>
      <color rgb="FFFF0000"/>
      <name val="Calibri"/>
      <family val="2"/>
    </font>
    <font>
      <sz val="20"/>
      <color rgb="FFFF0000"/>
      <name val="Times New Roman"/>
      <family val="1"/>
    </font>
    <font>
      <sz val="12"/>
      <color rgb="FFFF0000"/>
      <name val="Times New Roman"/>
      <family val="1"/>
    </font>
    <font>
      <sz val="14"/>
      <color rgb="FFFF0000"/>
      <name val="Times New Roman"/>
      <family val="1"/>
    </font>
    <font>
      <b/>
      <sz val="20"/>
      <color theme="1"/>
      <name val="Calibri"/>
      <family val="2"/>
    </font>
    <font>
      <b/>
      <sz val="8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 style="medium"/>
      <top/>
      <bottom style="medium"/>
    </border>
    <border>
      <left style="thin"/>
      <right style="thin"/>
      <top style="thin"/>
      <bottom style="thin"/>
    </border>
    <border>
      <left style="medium"/>
      <right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medium"/>
      <right style="medium"/>
      <top style="medium"/>
      <bottom style="medium"/>
    </border>
    <border>
      <left style="medium"/>
      <right style="medium"/>
      <top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4" fillId="14" borderId="0" applyNumberFormat="0" applyBorder="0" applyAlignment="0" applyProtection="0"/>
    <xf numFmtId="0" fontId="54" fillId="15" borderId="0" applyNumberFormat="0" applyBorder="0" applyAlignment="0" applyProtection="0"/>
    <xf numFmtId="0" fontId="54" fillId="16" borderId="0" applyNumberFormat="0" applyBorder="0" applyAlignment="0" applyProtection="0"/>
    <xf numFmtId="0" fontId="54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5" fillId="26" borderId="1" applyNumberFormat="0" applyAlignment="0" applyProtection="0"/>
    <xf numFmtId="0" fontId="56" fillId="27" borderId="2" applyNumberFormat="0" applyAlignment="0" applyProtection="0"/>
    <xf numFmtId="0" fontId="57" fillId="27" borderId="1" applyNumberFormat="0" applyAlignment="0" applyProtection="0"/>
    <xf numFmtId="0" fontId="5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1" fillId="0" borderId="5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6" applyNumberFormat="0" applyFill="0" applyAlignment="0" applyProtection="0"/>
    <xf numFmtId="0" fontId="63" fillId="28" borderId="7" applyNumberFormat="0" applyAlignment="0" applyProtection="0"/>
    <xf numFmtId="0" fontId="64" fillId="0" borderId="0" applyNumberFormat="0" applyFill="0" applyBorder="0" applyAlignment="0" applyProtection="0"/>
    <xf numFmtId="0" fontId="65" fillId="29" borderId="0" applyNumberFormat="0" applyBorder="0" applyAlignment="0" applyProtection="0"/>
    <xf numFmtId="0" fontId="66" fillId="0" borderId="0" applyNumberFormat="0" applyFill="0" applyBorder="0" applyAlignment="0" applyProtection="0"/>
    <xf numFmtId="0" fontId="67" fillId="30" borderId="0" applyNumberFormat="0" applyBorder="0" applyAlignment="0" applyProtection="0"/>
    <xf numFmtId="0" fontId="6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9" fillId="0" borderId="9" applyNumberFormat="0" applyFill="0" applyAlignment="0" applyProtection="0"/>
    <xf numFmtId="0" fontId="7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1" fillId="32" borderId="0" applyNumberFormat="0" applyBorder="0" applyAlignment="0" applyProtection="0"/>
  </cellStyleXfs>
  <cellXfs count="438">
    <xf numFmtId="0" fontId="0" fillId="0" borderId="0" xfId="0" applyFont="1" applyAlignment="1">
      <alignment/>
    </xf>
    <xf numFmtId="0" fontId="2" fillId="0" borderId="0" xfId="0" applyFont="1" applyAlignment="1">
      <alignment horizontal="justify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0" fillId="0" borderId="0" xfId="0" applyBorder="1" applyAlignment="1">
      <alignment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Alignment="1">
      <alignment/>
    </xf>
    <xf numFmtId="49" fontId="2" fillId="0" borderId="11" xfId="0" applyNumberFormat="1" applyFont="1" applyBorder="1" applyAlignment="1">
      <alignment horizontal="center" vertical="center" wrapText="1"/>
    </xf>
    <xf numFmtId="4" fontId="2" fillId="0" borderId="11" xfId="0" applyNumberFormat="1" applyFont="1" applyBorder="1" applyAlignment="1">
      <alignment horizontal="center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0" xfId="0" applyFont="1" applyFill="1" applyBorder="1" applyAlignment="1">
      <alignment horizontal="justify" vertical="top" wrapText="1"/>
    </xf>
    <xf numFmtId="0" fontId="2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top" wrapText="1"/>
    </xf>
    <xf numFmtId="0" fontId="2" fillId="0" borderId="11" xfId="0" applyFont="1" applyFill="1" applyBorder="1" applyAlignment="1">
      <alignment horizontal="justify" vertical="top" wrapText="1"/>
    </xf>
    <xf numFmtId="0" fontId="3" fillId="0" borderId="11" xfId="0" applyNumberFormat="1" applyFont="1" applyFill="1" applyBorder="1" applyAlignment="1">
      <alignment horizontal="justify" vertical="top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justify" vertical="top" wrapText="1"/>
    </xf>
    <xf numFmtId="0" fontId="0" fillId="0" borderId="0" xfId="0" applyAlignment="1">
      <alignment/>
    </xf>
    <xf numFmtId="0" fontId="72" fillId="0" borderId="0" xfId="0" applyFont="1" applyAlignment="1">
      <alignment wrapText="1"/>
    </xf>
    <xf numFmtId="0" fontId="0" fillId="0" borderId="0" xfId="0" applyAlignment="1">
      <alignment/>
    </xf>
    <xf numFmtId="0" fontId="73" fillId="0" borderId="0" xfId="0" applyFont="1" applyAlignment="1">
      <alignment/>
    </xf>
    <xf numFmtId="0" fontId="6" fillId="0" borderId="0" xfId="0" applyFont="1" applyAlignment="1">
      <alignment horizontal="justify"/>
    </xf>
    <xf numFmtId="0" fontId="74" fillId="0" borderId="0" xfId="0" applyFont="1" applyAlignment="1">
      <alignment/>
    </xf>
    <xf numFmtId="0" fontId="7" fillId="0" borderId="0" xfId="0" applyFont="1" applyAlignment="1">
      <alignment horizontal="justify"/>
    </xf>
    <xf numFmtId="0" fontId="74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11" xfId="0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center" wrapText="1"/>
    </xf>
    <xf numFmtId="0" fontId="75" fillId="0" borderId="0" xfId="0" applyFont="1" applyAlignment="1">
      <alignment/>
    </xf>
    <xf numFmtId="0" fontId="75" fillId="0" borderId="11" xfId="0" applyFont="1" applyBorder="1" applyAlignment="1">
      <alignment/>
    </xf>
    <xf numFmtId="4" fontId="75" fillId="0" borderId="11" xfId="0" applyNumberFormat="1" applyFont="1" applyBorder="1" applyAlignment="1">
      <alignment/>
    </xf>
    <xf numFmtId="2" fontId="76" fillId="0" borderId="11" xfId="0" applyNumberFormat="1" applyFont="1" applyBorder="1" applyAlignment="1">
      <alignment horizontal="center" vertical="center"/>
    </xf>
    <xf numFmtId="0" fontId="76" fillId="0" borderId="11" xfId="0" applyFont="1" applyBorder="1" applyAlignment="1">
      <alignment horizontal="center"/>
    </xf>
    <xf numFmtId="4" fontId="7" fillId="0" borderId="11" xfId="0" applyNumberFormat="1" applyFont="1" applyBorder="1" applyAlignment="1">
      <alignment horizontal="center" wrapText="1"/>
    </xf>
    <xf numFmtId="49" fontId="7" fillId="0" borderId="11" xfId="0" applyNumberFormat="1" applyFont="1" applyBorder="1" applyAlignment="1">
      <alignment horizontal="center" wrapText="1"/>
    </xf>
    <xf numFmtId="4" fontId="7" fillId="33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0" fontId="7" fillId="0" borderId="11" xfId="0" applyFont="1" applyBorder="1" applyAlignment="1">
      <alignment horizontal="center" wrapText="1"/>
    </xf>
    <xf numFmtId="0" fontId="7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top" wrapText="1"/>
    </xf>
    <xf numFmtId="0" fontId="74" fillId="0" borderId="0" xfId="0" applyFont="1" applyAlignment="1">
      <alignment horizontal="left"/>
    </xf>
    <xf numFmtId="0" fontId="74" fillId="0" borderId="0" xfId="0" applyFont="1" applyAlignment="1">
      <alignment/>
    </xf>
    <xf numFmtId="0" fontId="7" fillId="0" borderId="0" xfId="0" applyFont="1" applyAlignment="1">
      <alignment/>
    </xf>
    <xf numFmtId="0" fontId="7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vertical="top" wrapText="1"/>
    </xf>
    <xf numFmtId="0" fontId="0" fillId="0" borderId="0" xfId="0" applyAlignment="1">
      <alignment/>
    </xf>
    <xf numFmtId="4" fontId="8" fillId="33" borderId="11" xfId="0" applyNumberFormat="1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0" fillId="0" borderId="0" xfId="0" applyAlignment="1">
      <alignment/>
    </xf>
    <xf numFmtId="4" fontId="7" fillId="0" borderId="11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wrapText="1"/>
    </xf>
    <xf numFmtId="4" fontId="7" fillId="0" borderId="11" xfId="0" applyNumberFormat="1" applyFont="1" applyFill="1" applyBorder="1" applyAlignment="1">
      <alignment horizontal="center" vertical="center" wrapText="1"/>
    </xf>
    <xf numFmtId="0" fontId="8" fillId="0" borderId="11" xfId="0" applyFont="1" applyFill="1" applyBorder="1" applyAlignment="1">
      <alignment horizontal="justify" vertical="top" wrapText="1"/>
    </xf>
    <xf numFmtId="0" fontId="76" fillId="0" borderId="11" xfId="0" applyFont="1" applyFill="1" applyBorder="1" applyAlignment="1">
      <alignment horizontal="justify" vertical="top" wrapText="1"/>
    </xf>
    <xf numFmtId="0" fontId="8" fillId="0" borderId="13" xfId="0" applyFont="1" applyBorder="1" applyAlignment="1">
      <alignment vertical="top" wrapText="1"/>
    </xf>
    <xf numFmtId="1" fontId="76" fillId="0" borderId="14" xfId="0" applyNumberFormat="1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top" wrapText="1"/>
    </xf>
    <xf numFmtId="49" fontId="8" fillId="0" borderId="11" xfId="0" applyNumberFormat="1" applyFont="1" applyBorder="1" applyAlignment="1">
      <alignment horizontal="center" vertical="top" wrapText="1"/>
    </xf>
    <xf numFmtId="4" fontId="8" fillId="0" borderId="11" xfId="0" applyNumberFormat="1" applyFont="1" applyBorder="1" applyAlignment="1">
      <alignment horizontal="center" vertical="top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5" xfId="0" applyFont="1" applyBorder="1" applyAlignment="1">
      <alignment horizontal="justify" vertical="center" wrapText="1"/>
    </xf>
    <xf numFmtId="0" fontId="0" fillId="0" borderId="0" xfId="0" applyAlignment="1">
      <alignment/>
    </xf>
    <xf numFmtId="0" fontId="0" fillId="0" borderId="0" xfId="0" applyAlignment="1">
      <alignment/>
    </xf>
    <xf numFmtId="0" fontId="7" fillId="34" borderId="11" xfId="0" applyFont="1" applyFill="1" applyBorder="1" applyAlignment="1">
      <alignment horizontal="center" vertical="center" wrapText="1"/>
    </xf>
    <xf numFmtId="49" fontId="7" fillId="34" borderId="11" xfId="0" applyNumberFormat="1" applyFont="1" applyFill="1" applyBorder="1" applyAlignment="1">
      <alignment horizontal="center" vertical="center" wrapText="1"/>
    </xf>
    <xf numFmtId="4" fontId="7" fillId="34" borderId="11" xfId="0" applyNumberFormat="1" applyFont="1" applyFill="1" applyBorder="1" applyAlignment="1">
      <alignment horizontal="center" vertical="center" wrapText="1"/>
    </xf>
    <xf numFmtId="172" fontId="7" fillId="0" borderId="11" xfId="0" applyNumberFormat="1" applyFont="1" applyBorder="1" applyAlignment="1">
      <alignment horizontal="center" vertical="center" wrapText="1"/>
    </xf>
    <xf numFmtId="172" fontId="76" fillId="0" borderId="11" xfId="0" applyNumberFormat="1" applyFont="1" applyBorder="1" applyAlignment="1">
      <alignment horizontal="center" vertical="center"/>
    </xf>
    <xf numFmtId="49" fontId="7" fillId="34" borderId="11" xfId="0" applyNumberFormat="1" applyFont="1" applyFill="1" applyBorder="1" applyAlignment="1">
      <alignment horizontal="center" vertical="center" wrapText="1"/>
    </xf>
    <xf numFmtId="0" fontId="0" fillId="0" borderId="0" xfId="0" applyAlignment="1">
      <alignment/>
    </xf>
    <xf numFmtId="49" fontId="7" fillId="0" borderId="13" xfId="0" applyNumberFormat="1" applyFont="1" applyBorder="1" applyAlignment="1">
      <alignment horizontal="center" vertical="center" wrapText="1"/>
    </xf>
    <xf numFmtId="4" fontId="7" fillId="0" borderId="13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0" fillId="0" borderId="0" xfId="0" applyAlignment="1">
      <alignment/>
    </xf>
    <xf numFmtId="0" fontId="7" fillId="0" borderId="13" xfId="0" applyFont="1" applyBorder="1" applyAlignment="1">
      <alignment vertical="center" wrapText="1"/>
    </xf>
    <xf numFmtId="0" fontId="74" fillId="0" borderId="0" xfId="0" applyFont="1" applyAlignment="1">
      <alignment horizontal="left"/>
    </xf>
    <xf numFmtId="0" fontId="0" fillId="0" borderId="0" xfId="0" applyAlignment="1">
      <alignment/>
    </xf>
    <xf numFmtId="0" fontId="74" fillId="0" borderId="0" xfId="0" applyFont="1" applyAlignment="1">
      <alignment horizontal="left"/>
    </xf>
    <xf numFmtId="0" fontId="0" fillId="0" borderId="0" xfId="0" applyAlignment="1" applyProtection="1">
      <alignment/>
      <protection locked="0"/>
    </xf>
    <xf numFmtId="0" fontId="74" fillId="0" borderId="0" xfId="0" applyFont="1" applyAlignment="1" applyProtection="1">
      <alignment/>
      <protection locked="0"/>
    </xf>
    <xf numFmtId="0" fontId="0" fillId="0" borderId="0" xfId="0" applyAlignment="1">
      <alignment/>
    </xf>
    <xf numFmtId="0" fontId="0" fillId="0" borderId="0" xfId="0" applyAlignment="1">
      <alignment/>
    </xf>
    <xf numFmtId="0" fontId="2" fillId="0" borderId="11" xfId="0" applyFont="1" applyBorder="1" applyAlignment="1">
      <alignment horizontal="justify"/>
    </xf>
    <xf numFmtId="0" fontId="0" fillId="0" borderId="11" xfId="0" applyBorder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 vertical="top" wrapText="1"/>
    </xf>
    <xf numFmtId="0" fontId="3" fillId="0" borderId="11" xfId="0" applyFont="1" applyBorder="1" applyAlignment="1">
      <alignment vertical="top" wrapText="1"/>
    </xf>
    <xf numFmtId="0" fontId="2" fillId="0" borderId="0" xfId="0" applyFont="1" applyAlignment="1">
      <alignment/>
    </xf>
    <xf numFmtId="0" fontId="75" fillId="0" borderId="0" xfId="0" applyFont="1" applyAlignment="1">
      <alignment horizontal="center"/>
    </xf>
    <xf numFmtId="0" fontId="75" fillId="0" borderId="0" xfId="0" applyFont="1" applyAlignment="1">
      <alignment/>
    </xf>
    <xf numFmtId="4" fontId="8" fillId="0" borderId="13" xfId="0" applyNumberFormat="1" applyFont="1" applyBorder="1" applyAlignment="1">
      <alignment horizontal="center" vertical="center" wrapText="1"/>
    </xf>
    <xf numFmtId="49" fontId="8" fillId="0" borderId="13" xfId="0" applyNumberFormat="1" applyFont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center" wrapText="1"/>
    </xf>
    <xf numFmtId="0" fontId="8" fillId="0" borderId="13" xfId="0" applyFont="1" applyBorder="1" applyAlignment="1">
      <alignment horizontal="center" vertical="center" wrapText="1"/>
    </xf>
    <xf numFmtId="4" fontId="2" fillId="33" borderId="16" xfId="0" applyNumberFormat="1" applyFont="1" applyFill="1" applyBorder="1" applyAlignment="1">
      <alignment horizontal="center" vertical="center" wrapText="1"/>
    </xf>
    <xf numFmtId="0" fontId="2" fillId="0" borderId="11" xfId="0" applyFont="1" applyBorder="1" applyAlignment="1">
      <alignment vertical="top" wrapText="1"/>
    </xf>
    <xf numFmtId="0" fontId="0" fillId="0" borderId="0" xfId="0" applyBorder="1" applyAlignment="1">
      <alignment/>
    </xf>
    <xf numFmtId="0" fontId="3" fillId="0" borderId="11" xfId="0" applyNumberFormat="1" applyFont="1" applyBorder="1" applyAlignment="1">
      <alignment vertical="top" wrapText="1"/>
    </xf>
    <xf numFmtId="49" fontId="3" fillId="0" borderId="11" xfId="0" applyNumberFormat="1" applyFont="1" applyBorder="1" applyAlignment="1">
      <alignment vertical="top" wrapText="1"/>
    </xf>
    <xf numFmtId="0" fontId="77" fillId="0" borderId="0" xfId="0" applyFont="1" applyAlignment="1">
      <alignment/>
    </xf>
    <xf numFmtId="0" fontId="3" fillId="0" borderId="11" xfId="0" applyFont="1" applyBorder="1" applyAlignment="1">
      <alignment horizontal="justify" vertical="top" wrapText="1"/>
    </xf>
    <xf numFmtId="4" fontId="2" fillId="33" borderId="11" xfId="0" applyNumberFormat="1" applyFont="1" applyFill="1" applyBorder="1" applyAlignment="1">
      <alignment horizontal="center" vertical="center" wrapText="1"/>
    </xf>
    <xf numFmtId="2" fontId="76" fillId="0" borderId="13" xfId="0" applyNumberFormat="1" applyFont="1" applyBorder="1" applyAlignment="1">
      <alignment horizontal="center" vertical="center"/>
    </xf>
    <xf numFmtId="2" fontId="76" fillId="0" borderId="14" xfId="0" applyNumberFormat="1" applyFont="1" applyBorder="1" applyAlignment="1">
      <alignment horizontal="center" vertical="center"/>
    </xf>
    <xf numFmtId="2" fontId="7" fillId="0" borderId="11" xfId="0" applyNumberFormat="1" applyFont="1" applyBorder="1" applyAlignment="1">
      <alignment horizontal="center" vertical="center" wrapText="1"/>
    </xf>
    <xf numFmtId="0" fontId="7" fillId="34" borderId="11" xfId="0" applyFont="1" applyFill="1" applyBorder="1" applyAlignment="1">
      <alignment horizontal="justify" vertical="center" wrapText="1"/>
    </xf>
    <xf numFmtId="2" fontId="7" fillId="0" borderId="14" xfId="0" applyNumberFormat="1" applyFont="1" applyBorder="1" applyAlignment="1">
      <alignment horizontal="center" vertical="center" wrapText="1"/>
    </xf>
    <xf numFmtId="0" fontId="2" fillId="0" borderId="11" xfId="0" applyFont="1" applyBorder="1" applyAlignment="1">
      <alignment horizontal="justify" vertical="center" wrapText="1"/>
    </xf>
    <xf numFmtId="0" fontId="3" fillId="0" borderId="11" xfId="0" applyFont="1" applyBorder="1" applyAlignment="1">
      <alignment horizontal="center" wrapText="1"/>
    </xf>
    <xf numFmtId="0" fontId="15" fillId="0" borderId="11" xfId="0" applyFont="1" applyBorder="1" applyAlignment="1">
      <alignment horizontal="center" vertical="top" wrapText="1"/>
    </xf>
    <xf numFmtId="49" fontId="15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vertical="top" wrapText="1"/>
    </xf>
    <xf numFmtId="0" fontId="7" fillId="0" borderId="13" xfId="0" applyFont="1" applyBorder="1" applyAlignment="1">
      <alignment horizontal="justify" vertical="top" wrapText="1"/>
    </xf>
    <xf numFmtId="4" fontId="2" fillId="0" borderId="11" xfId="0" applyNumberFormat="1" applyFont="1" applyFill="1" applyBorder="1" applyAlignment="1">
      <alignment horizontal="center" vertical="center" wrapText="1"/>
    </xf>
    <xf numFmtId="0" fontId="7" fillId="0" borderId="10" xfId="0" applyFont="1" applyBorder="1" applyAlignment="1">
      <alignment vertical="center" wrapText="1"/>
    </xf>
    <xf numFmtId="2" fontId="76" fillId="0" borderId="11" xfId="0" applyNumberFormat="1" applyFont="1" applyBorder="1" applyAlignment="1">
      <alignment horizontal="center" vertical="center" wrapText="1"/>
    </xf>
    <xf numFmtId="0" fontId="76" fillId="0" borderId="11" xfId="0" applyFont="1" applyBorder="1" applyAlignment="1">
      <alignment horizontal="justify" vertical="center" wrapText="1"/>
    </xf>
    <xf numFmtId="0" fontId="76" fillId="0" borderId="11" xfId="0" applyFont="1" applyBorder="1" applyAlignment="1">
      <alignment horizontal="center" vertical="center" wrapText="1"/>
    </xf>
    <xf numFmtId="0" fontId="76" fillId="0" borderId="11" xfId="0" applyFont="1" applyFill="1" applyBorder="1" applyAlignment="1">
      <alignment horizontal="center" vertical="center" wrapText="1"/>
    </xf>
    <xf numFmtId="49" fontId="76" fillId="0" borderId="11" xfId="0" applyNumberFormat="1" applyFont="1" applyBorder="1" applyAlignment="1">
      <alignment horizontal="center" vertical="center" wrapText="1"/>
    </xf>
    <xf numFmtId="0" fontId="8" fillId="0" borderId="14" xfId="0" applyFont="1" applyFill="1" applyBorder="1" applyAlignment="1">
      <alignment vertical="top" wrapText="1"/>
    </xf>
    <xf numFmtId="0" fontId="77" fillId="0" borderId="11" xfId="0" applyFont="1" applyBorder="1" applyAlignment="1">
      <alignment vertical="top" wrapText="1"/>
    </xf>
    <xf numFmtId="0" fontId="0" fillId="0" borderId="17" xfId="0" applyBorder="1" applyAlignment="1">
      <alignment/>
    </xf>
    <xf numFmtId="4" fontId="3" fillId="0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2" fillId="0" borderId="11" xfId="0" applyNumberFormat="1" applyFont="1" applyBorder="1" applyAlignment="1">
      <alignment horizontal="center" wrapText="1"/>
    </xf>
    <xf numFmtId="0" fontId="3" fillId="0" borderId="11" xfId="0" applyFont="1" applyBorder="1" applyAlignment="1">
      <alignment horizontal="justify" vertical="center" wrapText="1"/>
    </xf>
    <xf numFmtId="49" fontId="2" fillId="33" borderId="11" xfId="0" applyNumberFormat="1" applyFont="1" applyFill="1" applyBorder="1" applyAlignment="1">
      <alignment horizontal="center" vertical="center" wrapText="1"/>
    </xf>
    <xf numFmtId="49" fontId="3" fillId="33" borderId="11" xfId="0" applyNumberFormat="1" applyFont="1" applyFill="1" applyBorder="1" applyAlignment="1">
      <alignment horizontal="center" vertical="center" wrapText="1"/>
    </xf>
    <xf numFmtId="4" fontId="3" fillId="33" borderId="11" xfId="0" applyNumberFormat="1" applyFont="1" applyFill="1" applyBorder="1" applyAlignment="1">
      <alignment horizontal="center" vertical="center" wrapText="1"/>
    </xf>
    <xf numFmtId="49" fontId="3" fillId="0" borderId="11" xfId="0" applyNumberFormat="1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49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horizontal="center" wrapText="1"/>
    </xf>
    <xf numFmtId="0" fontId="3" fillId="0" borderId="11" xfId="0" applyNumberFormat="1" applyFont="1" applyBorder="1" applyAlignment="1">
      <alignment horizontal="center" wrapText="1"/>
    </xf>
    <xf numFmtId="49" fontId="3" fillId="0" borderId="11" xfId="0" applyNumberFormat="1" applyFont="1" applyBorder="1" applyAlignment="1">
      <alignment horizontal="center" wrapText="1"/>
    </xf>
    <xf numFmtId="4" fontId="3" fillId="0" borderId="11" xfId="0" applyNumberFormat="1" applyFont="1" applyBorder="1" applyAlignment="1">
      <alignment horizontal="center" wrapText="1"/>
    </xf>
    <xf numFmtId="4" fontId="3" fillId="0" borderId="11" xfId="0" applyNumberFormat="1" applyFont="1" applyFill="1" applyBorder="1" applyAlignment="1">
      <alignment horizontal="center" wrapText="1"/>
    </xf>
    <xf numFmtId="0" fontId="2" fillId="0" borderId="11" xfId="0" applyFont="1" applyBorder="1" applyAlignment="1">
      <alignment wrapText="1"/>
    </xf>
    <xf numFmtId="0" fontId="16" fillId="0" borderId="11" xfId="0" applyFont="1" applyFill="1" applyBorder="1" applyAlignment="1">
      <alignment horizontal="justify" vertical="top" wrapText="1"/>
    </xf>
    <xf numFmtId="0" fontId="16" fillId="0" borderId="11" xfId="0" applyFont="1" applyBorder="1" applyAlignment="1">
      <alignment vertical="top" wrapText="1"/>
    </xf>
    <xf numFmtId="0" fontId="16" fillId="0" borderId="11" xfId="0" applyFont="1" applyBorder="1" applyAlignment="1">
      <alignment horizontal="center" vertical="center" wrapText="1"/>
    </xf>
    <xf numFmtId="49" fontId="16" fillId="0" borderId="11" xfId="0" applyNumberFormat="1" applyFont="1" applyBorder="1" applyAlignment="1">
      <alignment horizontal="center" vertical="center" wrapText="1"/>
    </xf>
    <xf numFmtId="4" fontId="16" fillId="33" borderId="11" xfId="0" applyNumberFormat="1" applyFont="1" applyFill="1" applyBorder="1" applyAlignment="1">
      <alignment horizontal="center" vertical="center" wrapText="1"/>
    </xf>
    <xf numFmtId="0" fontId="45" fillId="0" borderId="0" xfId="0" applyFont="1" applyAlignment="1">
      <alignment/>
    </xf>
    <xf numFmtId="0" fontId="16" fillId="0" borderId="11" xfId="0" applyFont="1" applyBorder="1" applyAlignment="1">
      <alignment horizontal="justify" vertical="top" wrapText="1"/>
    </xf>
    <xf numFmtId="4" fontId="16" fillId="0" borderId="11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 wrapText="1"/>
    </xf>
    <xf numFmtId="2" fontId="16" fillId="0" borderId="11" xfId="0" applyNumberFormat="1" applyFont="1" applyBorder="1" applyAlignment="1">
      <alignment horizontal="center" vertical="center"/>
    </xf>
    <xf numFmtId="0" fontId="16" fillId="0" borderId="11" xfId="0" applyFont="1" applyFill="1" applyBorder="1" applyAlignment="1">
      <alignment horizontal="center" vertical="center" wrapText="1"/>
    </xf>
    <xf numFmtId="49" fontId="16" fillId="0" borderId="11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/>
    </xf>
    <xf numFmtId="0" fontId="45" fillId="0" borderId="0" xfId="0" applyFont="1" applyFill="1" applyAlignment="1">
      <alignment/>
    </xf>
    <xf numFmtId="0" fontId="16" fillId="0" borderId="11" xfId="0" applyFont="1" applyFill="1" applyBorder="1" applyAlignment="1">
      <alignment vertical="top" wrapText="1"/>
    </xf>
    <xf numFmtId="0" fontId="16" fillId="0" borderId="14" xfId="0" applyFont="1" applyBorder="1" applyAlignment="1">
      <alignment horizontal="justify" wrapText="1"/>
    </xf>
    <xf numFmtId="0" fontId="16" fillId="0" borderId="14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" fontId="16" fillId="0" borderId="14" xfId="0" applyNumberFormat="1" applyFont="1" applyFill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 wrapText="1"/>
    </xf>
    <xf numFmtId="2" fontId="16" fillId="0" borderId="14" xfId="0" applyNumberFormat="1" applyFont="1" applyBorder="1" applyAlignment="1">
      <alignment horizontal="center" vertical="center"/>
    </xf>
    <xf numFmtId="0" fontId="17" fillId="0" borderId="0" xfId="0" applyFont="1" applyAlignment="1">
      <alignment wrapText="1"/>
    </xf>
    <xf numFmtId="0" fontId="18" fillId="0" borderId="11" xfId="0" applyFont="1" applyBorder="1" applyAlignment="1">
      <alignment horizontal="justify" vertical="top" wrapText="1"/>
    </xf>
    <xf numFmtId="0" fontId="18" fillId="0" borderId="11" xfId="0" applyFont="1" applyBorder="1" applyAlignment="1">
      <alignment vertical="center" wrapText="1"/>
    </xf>
    <xf numFmtId="0" fontId="18" fillId="0" borderId="11" xfId="0" applyFont="1" applyBorder="1" applyAlignment="1">
      <alignment horizontal="center" vertical="center" wrapText="1"/>
    </xf>
    <xf numFmtId="49" fontId="18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Border="1" applyAlignment="1">
      <alignment horizontal="center" vertical="center" wrapText="1"/>
    </xf>
    <xf numFmtId="4" fontId="18" fillId="0" borderId="11" xfId="0" applyNumberFormat="1" applyFont="1" applyFill="1" applyBorder="1" applyAlignment="1">
      <alignment horizontal="center" vertical="center" wrapText="1"/>
    </xf>
    <xf numFmtId="0" fontId="18" fillId="0" borderId="11" xfId="0" applyFont="1" applyFill="1" applyBorder="1" applyAlignment="1">
      <alignment horizontal="justify" vertical="top" wrapText="1"/>
    </xf>
    <xf numFmtId="4" fontId="18" fillId="33" borderId="11" xfId="0" applyNumberFormat="1" applyFont="1" applyFill="1" applyBorder="1" applyAlignment="1">
      <alignment horizontal="center" vertical="center" wrapText="1"/>
    </xf>
    <xf numFmtId="0" fontId="78" fillId="0" borderId="11" xfId="0" applyFont="1" applyBorder="1" applyAlignment="1">
      <alignment vertical="top" wrapText="1"/>
    </xf>
    <xf numFmtId="0" fontId="78" fillId="0" borderId="11" xfId="0" applyFont="1" applyBorder="1" applyAlignment="1">
      <alignment horizontal="center" vertical="top" wrapText="1"/>
    </xf>
    <xf numFmtId="0" fontId="78" fillId="0" borderId="11" xfId="0" applyFont="1" applyFill="1" applyBorder="1" applyAlignment="1">
      <alignment horizontal="center" vertical="top" wrapText="1"/>
    </xf>
    <xf numFmtId="2" fontId="78" fillId="0" borderId="11" xfId="0" applyNumberFormat="1" applyFont="1" applyBorder="1" applyAlignment="1">
      <alignment horizontal="center" vertical="top" wrapText="1"/>
    </xf>
    <xf numFmtId="2" fontId="78" fillId="0" borderId="11" xfId="0" applyNumberFormat="1" applyFont="1" applyFill="1" applyBorder="1" applyAlignment="1">
      <alignment horizontal="center" vertical="top" wrapText="1"/>
    </xf>
    <xf numFmtId="0" fontId="70" fillId="0" borderId="0" xfId="0" applyFont="1" applyAlignment="1">
      <alignment/>
    </xf>
    <xf numFmtId="0" fontId="79" fillId="0" borderId="0" xfId="0" applyFont="1" applyAlignment="1">
      <alignment/>
    </xf>
    <xf numFmtId="173" fontId="80" fillId="0" borderId="0" xfId="0" applyNumberFormat="1" applyFont="1" applyAlignment="1">
      <alignment/>
    </xf>
    <xf numFmtId="4" fontId="77" fillId="0" borderId="11" xfId="0" applyNumberFormat="1" applyFont="1" applyBorder="1" applyAlignment="1">
      <alignment horizontal="center" vertical="top" wrapText="1"/>
    </xf>
    <xf numFmtId="4" fontId="77" fillId="0" borderId="11" xfId="0" applyNumberFormat="1" applyFont="1" applyFill="1" applyBorder="1" applyAlignment="1">
      <alignment horizontal="center" vertical="top" wrapText="1"/>
    </xf>
    <xf numFmtId="2" fontId="75" fillId="0" borderId="11" xfId="0" applyNumberFormat="1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49" fontId="75" fillId="0" borderId="11" xfId="0" applyNumberFormat="1" applyFont="1" applyBorder="1" applyAlignment="1">
      <alignment horizontal="center" vertical="center" wrapText="1"/>
    </xf>
    <xf numFmtId="0" fontId="75" fillId="0" borderId="11" xfId="0" applyFont="1" applyFill="1" applyBorder="1" applyAlignment="1">
      <alignment horizontal="justify" vertical="center" wrapText="1"/>
    </xf>
    <xf numFmtId="4" fontId="0" fillId="0" borderId="0" xfId="0" applyNumberFormat="1" applyAlignment="1">
      <alignment horizontal="center"/>
    </xf>
    <xf numFmtId="4" fontId="16" fillId="0" borderId="13" xfId="0" applyNumberFormat="1" applyFont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/>
    </xf>
    <xf numFmtId="4" fontId="16" fillId="0" borderId="11" xfId="0" applyNumberFormat="1" applyFont="1" applyBorder="1" applyAlignment="1">
      <alignment horizontal="center" vertical="center" wrapText="1"/>
    </xf>
    <xf numFmtId="4" fontId="18" fillId="34" borderId="11" xfId="0" applyNumberFormat="1" applyFont="1" applyFill="1" applyBorder="1" applyAlignment="1">
      <alignment horizontal="center" vertical="center" wrapText="1"/>
    </xf>
    <xf numFmtId="2" fontId="75" fillId="34" borderId="11" xfId="0" applyNumberFormat="1" applyFont="1" applyFill="1" applyBorder="1" applyAlignment="1">
      <alignment horizontal="center" vertical="center" wrapText="1"/>
    </xf>
    <xf numFmtId="49" fontId="18" fillId="33" borderId="11" xfId="0" applyNumberFormat="1" applyFont="1" applyFill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18" fillId="0" borderId="11" xfId="0" applyFont="1" applyBorder="1" applyAlignment="1">
      <alignment horizontal="center" vertical="top" wrapText="1"/>
    </xf>
    <xf numFmtId="49" fontId="18" fillId="34" borderId="11" xfId="0" applyNumberFormat="1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justify" vertical="top" wrapText="1"/>
    </xf>
    <xf numFmtId="0" fontId="2" fillId="0" borderId="14" xfId="0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49" fontId="2" fillId="0" borderId="14" xfId="0" applyNumberFormat="1" applyFont="1" applyBorder="1" applyAlignment="1">
      <alignment horizontal="center" vertical="center" wrapText="1"/>
    </xf>
    <xf numFmtId="4" fontId="2" fillId="33" borderId="14" xfId="0" applyNumberFormat="1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 horizontal="center" vertical="center" wrapText="1"/>
    </xf>
    <xf numFmtId="49" fontId="16" fillId="34" borderId="13" xfId="0" applyNumberFormat="1" applyFont="1" applyFill="1" applyBorder="1" applyAlignment="1">
      <alignment horizontal="center" vertical="center" wrapText="1"/>
    </xf>
    <xf numFmtId="2" fontId="76" fillId="34" borderId="11" xfId="0" applyNumberFormat="1" applyFont="1" applyFill="1" applyBorder="1" applyAlignment="1">
      <alignment horizontal="center" vertical="center"/>
    </xf>
    <xf numFmtId="2" fontId="78" fillId="34" borderId="11" xfId="0" applyNumberFormat="1" applyFont="1" applyFill="1" applyBorder="1" applyAlignment="1">
      <alignment horizontal="center" vertical="top" wrapText="1"/>
    </xf>
    <xf numFmtId="0" fontId="7" fillId="0" borderId="14" xfId="0" applyFont="1" applyBorder="1" applyAlignment="1">
      <alignment horizontal="justify" vertical="top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74" fillId="0" borderId="0" xfId="0" applyFont="1" applyAlignment="1">
      <alignment horizontal="left"/>
    </xf>
    <xf numFmtId="172" fontId="16" fillId="0" borderId="11" xfId="0" applyNumberFormat="1" applyFont="1" applyBorder="1" applyAlignment="1">
      <alignment horizontal="center" vertical="center"/>
    </xf>
    <xf numFmtId="0" fontId="16" fillId="34" borderId="11" xfId="0" applyFont="1" applyFill="1" applyBorder="1" applyAlignment="1">
      <alignment horizontal="justify" vertical="top" wrapText="1"/>
    </xf>
    <xf numFmtId="49" fontId="16" fillId="34" borderId="11" xfId="0" applyNumberFormat="1" applyFont="1" applyFill="1" applyBorder="1" applyAlignment="1">
      <alignment horizontal="center" vertical="center" wrapText="1"/>
    </xf>
    <xf numFmtId="0" fontId="16" fillId="34" borderId="11" xfId="0" applyFont="1" applyFill="1" applyBorder="1" applyAlignment="1">
      <alignment horizontal="center" vertical="center" wrapText="1"/>
    </xf>
    <xf numFmtId="2" fontId="16" fillId="34" borderId="11" xfId="0" applyNumberFormat="1" applyFont="1" applyFill="1" applyBorder="1" applyAlignment="1">
      <alignment horizontal="center" vertical="center" wrapText="1"/>
    </xf>
    <xf numFmtId="2" fontId="16" fillId="34" borderId="11" xfId="0" applyNumberFormat="1" applyFont="1" applyFill="1" applyBorder="1" applyAlignment="1">
      <alignment horizontal="center" vertical="center"/>
    </xf>
    <xf numFmtId="0" fontId="81" fillId="0" borderId="11" xfId="0" applyFont="1" applyBorder="1" applyAlignment="1">
      <alignment horizontal="center" vertical="center" wrapText="1"/>
    </xf>
    <xf numFmtId="49" fontId="81" fillId="0" borderId="11" xfId="0" applyNumberFormat="1" applyFont="1" applyBorder="1" applyAlignment="1">
      <alignment horizontal="center" vertical="center" wrapText="1"/>
    </xf>
    <xf numFmtId="4" fontId="81" fillId="0" borderId="11" xfId="0" applyNumberFormat="1" applyFont="1" applyFill="1" applyBorder="1" applyAlignment="1">
      <alignment horizontal="center" vertical="center" wrapText="1"/>
    </xf>
    <xf numFmtId="0" fontId="82" fillId="0" borderId="0" xfId="0" applyFont="1" applyAlignment="1">
      <alignment wrapText="1"/>
    </xf>
    <xf numFmtId="0" fontId="81" fillId="0" borderId="11" xfId="0" applyFont="1" applyBorder="1" applyAlignment="1">
      <alignment horizontal="justify" vertical="top" wrapText="1"/>
    </xf>
    <xf numFmtId="0" fontId="81" fillId="0" borderId="14" xfId="0" applyFont="1" applyBorder="1" applyAlignment="1">
      <alignment horizontal="justify" vertical="top" wrapText="1"/>
    </xf>
    <xf numFmtId="0" fontId="81" fillId="0" borderId="14" xfId="0" applyFont="1" applyBorder="1" applyAlignment="1">
      <alignment vertical="center" wrapText="1"/>
    </xf>
    <xf numFmtId="0" fontId="81" fillId="0" borderId="14" xfId="0" applyFont="1" applyBorder="1" applyAlignment="1">
      <alignment horizontal="center" vertical="center" wrapText="1"/>
    </xf>
    <xf numFmtId="49" fontId="81" fillId="0" borderId="14" xfId="0" applyNumberFormat="1" applyFont="1" applyBorder="1" applyAlignment="1">
      <alignment horizontal="center" vertical="center" wrapText="1"/>
    </xf>
    <xf numFmtId="4" fontId="81" fillId="0" borderId="14" xfId="0" applyNumberFormat="1" applyFont="1" applyFill="1" applyBorder="1" applyAlignment="1">
      <alignment horizontal="center" vertical="center" wrapText="1"/>
    </xf>
    <xf numFmtId="2" fontId="81" fillId="0" borderId="14" xfId="0" applyNumberFormat="1" applyFont="1" applyBorder="1" applyAlignment="1">
      <alignment horizontal="center" vertical="center" wrapText="1"/>
    </xf>
    <xf numFmtId="2" fontId="81" fillId="0" borderId="14" xfId="0" applyNumberFormat="1" applyFont="1" applyBorder="1" applyAlignment="1">
      <alignment horizontal="center" vertical="center"/>
    </xf>
    <xf numFmtId="2" fontId="81" fillId="0" borderId="11" xfId="0" applyNumberFormat="1" applyFont="1" applyBorder="1" applyAlignment="1">
      <alignment horizontal="center" vertical="center" wrapText="1"/>
    </xf>
    <xf numFmtId="2" fontId="81" fillId="0" borderId="11" xfId="0" applyNumberFormat="1" applyFont="1" applyBorder="1" applyAlignment="1">
      <alignment horizontal="center" vertical="center"/>
    </xf>
    <xf numFmtId="0" fontId="83" fillId="0" borderId="11" xfId="0" applyFont="1" applyBorder="1" applyAlignment="1">
      <alignment horizontal="justify" vertical="top" wrapText="1"/>
    </xf>
    <xf numFmtId="0" fontId="83" fillId="0" borderId="11" xfId="0" applyFont="1" applyBorder="1" applyAlignment="1">
      <alignment vertical="center" wrapText="1"/>
    </xf>
    <xf numFmtId="0" fontId="83" fillId="0" borderId="11" xfId="0" applyFont="1" applyBorder="1" applyAlignment="1">
      <alignment horizontal="center" vertical="center" wrapText="1"/>
    </xf>
    <xf numFmtId="49" fontId="83" fillId="0" borderId="11" xfId="0" applyNumberFormat="1" applyFont="1" applyBorder="1" applyAlignment="1">
      <alignment horizontal="center" vertical="center" wrapText="1"/>
    </xf>
    <xf numFmtId="4" fontId="83" fillId="33" borderId="11" xfId="0" applyNumberFormat="1" applyFont="1" applyFill="1" applyBorder="1" applyAlignment="1">
      <alignment horizontal="center" vertical="center" wrapText="1"/>
    </xf>
    <xf numFmtId="4" fontId="83" fillId="0" borderId="11" xfId="0" applyNumberFormat="1" applyFont="1" applyFill="1" applyBorder="1" applyAlignment="1">
      <alignment horizontal="center" vertical="center" wrapText="1"/>
    </xf>
    <xf numFmtId="49" fontId="83" fillId="33" borderId="11" xfId="0" applyNumberFormat="1" applyFont="1" applyFill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 horizontal="center" vertical="center" wrapText="1"/>
    </xf>
    <xf numFmtId="0" fontId="81" fillId="34" borderId="11" xfId="0" applyFont="1" applyFill="1" applyBorder="1" applyAlignment="1">
      <alignment horizontal="justify" vertical="top" wrapText="1"/>
    </xf>
    <xf numFmtId="0" fontId="81" fillId="0" borderId="11" xfId="0" applyFont="1" applyBorder="1" applyAlignment="1">
      <alignment vertical="top" wrapText="1"/>
    </xf>
    <xf numFmtId="49" fontId="81" fillId="34" borderId="11" xfId="0" applyNumberFormat="1" applyFont="1" applyFill="1" applyBorder="1" applyAlignment="1">
      <alignment horizontal="center" vertical="center" wrapText="1"/>
    </xf>
    <xf numFmtId="4" fontId="81" fillId="0" borderId="11" xfId="0" applyNumberFormat="1" applyFont="1" applyBorder="1" applyAlignment="1">
      <alignment horizontal="center" vertical="center" wrapText="1"/>
    </xf>
    <xf numFmtId="172" fontId="81" fillId="0" borderId="11" xfId="0" applyNumberFormat="1" applyFont="1" applyBorder="1" applyAlignment="1">
      <alignment horizontal="center" vertical="center"/>
    </xf>
    <xf numFmtId="49" fontId="83" fillId="0" borderId="11" xfId="0" applyNumberFormat="1" applyFont="1" applyBorder="1" applyAlignment="1" applyProtection="1">
      <alignment horizontal="center" vertical="center" wrapText="1"/>
      <protection locked="0"/>
    </xf>
    <xf numFmtId="0" fontId="18" fillId="34" borderId="11" xfId="0" applyFont="1" applyFill="1" applyBorder="1" applyAlignment="1">
      <alignment horizontal="justify" vertical="top" wrapText="1"/>
    </xf>
    <xf numFmtId="0" fontId="18" fillId="34" borderId="11" xfId="0" applyFont="1" applyFill="1" applyBorder="1" applyAlignment="1">
      <alignment vertical="center" wrapText="1"/>
    </xf>
    <xf numFmtId="0" fontId="18" fillId="34" borderId="11" xfId="0" applyFont="1" applyFill="1" applyBorder="1" applyAlignment="1">
      <alignment horizontal="center" vertical="center" wrapText="1"/>
    </xf>
    <xf numFmtId="0" fontId="70" fillId="34" borderId="0" xfId="0" applyFont="1" applyFill="1" applyAlignment="1">
      <alignment/>
    </xf>
    <xf numFmtId="0" fontId="0" fillId="34" borderId="0" xfId="0" applyFill="1" applyAlignment="1">
      <alignment/>
    </xf>
    <xf numFmtId="0" fontId="16" fillId="34" borderId="11" xfId="0" applyFont="1" applyFill="1" applyBorder="1" applyAlignment="1">
      <alignment vertical="top" wrapText="1"/>
    </xf>
    <xf numFmtId="172" fontId="16" fillId="34" borderId="11" xfId="0" applyNumberFormat="1" applyFont="1" applyFill="1" applyBorder="1" applyAlignment="1">
      <alignment horizontal="center" vertical="center"/>
    </xf>
    <xf numFmtId="0" fontId="70" fillId="0" borderId="0" xfId="0" applyFont="1" applyBorder="1" applyAlignment="1">
      <alignment/>
    </xf>
    <xf numFmtId="4" fontId="83" fillId="0" borderId="11" xfId="0" applyNumberFormat="1" applyFont="1" applyBorder="1" applyAlignment="1">
      <alignment horizontal="center" vertical="center" wrapText="1"/>
    </xf>
    <xf numFmtId="0" fontId="81" fillId="0" borderId="11" xfId="0" applyFont="1" applyFill="1" applyBorder="1" applyAlignment="1">
      <alignment horizontal="justify" vertical="top" wrapText="1"/>
    </xf>
    <xf numFmtId="4" fontId="81" fillId="0" borderId="11" xfId="0" applyNumberFormat="1" applyFont="1" applyBorder="1" applyAlignment="1">
      <alignment horizontal="center" vertical="center"/>
    </xf>
    <xf numFmtId="0" fontId="16" fillId="34" borderId="13" xfId="0" applyFont="1" applyFill="1" applyBorder="1" applyAlignment="1">
      <alignment horizontal="justify" vertical="top" wrapText="1"/>
    </xf>
    <xf numFmtId="0" fontId="22" fillId="0" borderId="11" xfId="0" applyFont="1" applyBorder="1" applyAlignment="1">
      <alignment vertical="top" wrapText="1"/>
    </xf>
    <xf numFmtId="0" fontId="22" fillId="0" borderId="11" xfId="0" applyNumberFormat="1" applyFont="1" applyBorder="1" applyAlignment="1">
      <alignment vertical="top" wrapText="1"/>
    </xf>
    <xf numFmtId="49" fontId="22" fillId="0" borderId="11" xfId="0" applyNumberFormat="1" applyFont="1" applyBorder="1" applyAlignment="1">
      <alignment vertical="top" wrapText="1"/>
    </xf>
    <xf numFmtId="4" fontId="22" fillId="33" borderId="11" xfId="0" applyNumberFormat="1" applyFont="1" applyFill="1" applyBorder="1" applyAlignment="1">
      <alignment horizontal="center" vertical="top" wrapText="1"/>
    </xf>
    <xf numFmtId="4" fontId="22" fillId="0" borderId="11" xfId="0" applyNumberFormat="1" applyFont="1" applyFill="1" applyBorder="1" applyAlignment="1">
      <alignment horizontal="center" vertical="top" wrapText="1"/>
    </xf>
    <xf numFmtId="0" fontId="18" fillId="0" borderId="11" xfId="0" applyFont="1" applyBorder="1" applyAlignment="1">
      <alignment horizontal="justify" vertical="center" wrapText="1"/>
    </xf>
    <xf numFmtId="0" fontId="18" fillId="0" borderId="11" xfId="0" applyNumberFormat="1" applyFont="1" applyBorder="1" applyAlignment="1">
      <alignment horizontal="center" vertical="center" wrapText="1"/>
    </xf>
    <xf numFmtId="49" fontId="81" fillId="0" borderId="11" xfId="0" applyNumberFormat="1" applyFont="1" applyFill="1" applyBorder="1" applyAlignment="1">
      <alignment horizontal="center" vertical="center" wrapText="1"/>
    </xf>
    <xf numFmtId="2" fontId="81" fillId="0" borderId="11" xfId="0" applyNumberFormat="1" applyFont="1" applyFill="1" applyBorder="1" applyAlignment="1">
      <alignment horizontal="center" vertical="center"/>
    </xf>
    <xf numFmtId="0" fontId="70" fillId="0" borderId="0" xfId="0" applyFont="1" applyFill="1" applyAlignment="1">
      <alignment/>
    </xf>
    <xf numFmtId="0" fontId="18" fillId="0" borderId="11" xfId="0" applyFont="1" applyFill="1" applyBorder="1" applyAlignment="1">
      <alignment horizontal="center" vertical="center" wrapText="1"/>
    </xf>
    <xf numFmtId="49" fontId="18" fillId="0" borderId="11" xfId="0" applyNumberFormat="1" applyFont="1" applyFill="1" applyBorder="1" applyAlignment="1">
      <alignment horizontal="center" vertical="center" wrapText="1"/>
    </xf>
    <xf numFmtId="0" fontId="83" fillId="0" borderId="11" xfId="0" applyFont="1" applyBorder="1" applyAlignment="1">
      <alignment horizontal="justify" vertical="center" wrapText="1"/>
    </xf>
    <xf numFmtId="0" fontId="83" fillId="0" borderId="11" xfId="0" applyNumberFormat="1" applyFont="1" applyBorder="1" applyAlignment="1">
      <alignment horizontal="center" vertical="center" wrapText="1"/>
    </xf>
    <xf numFmtId="0" fontId="83" fillId="0" borderId="11" xfId="0" applyFont="1" applyBorder="1" applyAlignment="1">
      <alignment horizontal="center" wrapText="1"/>
    </xf>
    <xf numFmtId="4" fontId="83" fillId="34" borderId="11" xfId="0" applyNumberFormat="1" applyFont="1" applyFill="1" applyBorder="1" applyAlignment="1">
      <alignment horizontal="center" vertical="center" wrapText="1"/>
    </xf>
    <xf numFmtId="0" fontId="83" fillId="0" borderId="11" xfId="0" applyFont="1" applyFill="1" applyBorder="1" applyAlignment="1">
      <alignment horizontal="center" vertical="center" wrapText="1"/>
    </xf>
    <xf numFmtId="49" fontId="83" fillId="0" borderId="11" xfId="0" applyNumberFormat="1" applyFont="1" applyFill="1" applyBorder="1" applyAlignment="1">
      <alignment horizontal="center" vertical="center" wrapText="1"/>
    </xf>
    <xf numFmtId="4" fontId="70" fillId="0" borderId="0" xfId="0" applyNumberFormat="1" applyFont="1" applyAlignment="1">
      <alignment horizontal="center"/>
    </xf>
    <xf numFmtId="0" fontId="7" fillId="0" borderId="13" xfId="0" applyFont="1" applyBorder="1" applyAlignment="1">
      <alignment horizontal="justify" vertical="top" wrapText="1"/>
    </xf>
    <xf numFmtId="0" fontId="7" fillId="0" borderId="14" xfId="0" applyFont="1" applyBorder="1" applyAlignment="1">
      <alignment horizontal="justify" vertical="top" wrapText="1"/>
    </xf>
    <xf numFmtId="0" fontId="16" fillId="0" borderId="13" xfId="0" applyFont="1" applyBorder="1" applyAlignment="1">
      <alignment horizontal="left" vertical="top" wrapText="1"/>
    </xf>
    <xf numFmtId="0" fontId="16" fillId="0" borderId="14" xfId="0" applyFont="1" applyBorder="1" applyAlignment="1">
      <alignment horizontal="left" vertical="top" wrapText="1"/>
    </xf>
    <xf numFmtId="0" fontId="16" fillId="0" borderId="13" xfId="0" applyFont="1" applyBorder="1" applyAlignment="1">
      <alignment horizontal="justify" vertical="top" wrapText="1"/>
    </xf>
    <xf numFmtId="0" fontId="16" fillId="0" borderId="14" xfId="0" applyFont="1" applyBorder="1" applyAlignment="1">
      <alignment horizontal="justify" vertical="top" wrapText="1"/>
    </xf>
    <xf numFmtId="0" fontId="16" fillId="0" borderId="11" xfId="0" applyFont="1" applyBorder="1" applyAlignment="1">
      <alignment vertical="top" wrapText="1"/>
    </xf>
    <xf numFmtId="0" fontId="7" fillId="0" borderId="0" xfId="0" applyFont="1" applyAlignment="1">
      <alignment horizontal="left"/>
    </xf>
    <xf numFmtId="0" fontId="74" fillId="0" borderId="0" xfId="0" applyFont="1" applyAlignment="1">
      <alignment horizontal="left"/>
    </xf>
    <xf numFmtId="4" fontId="16" fillId="0" borderId="13" xfId="0" applyNumberFormat="1" applyFont="1" applyBorder="1" applyAlignment="1">
      <alignment horizontal="center" vertical="center" wrapText="1"/>
    </xf>
    <xf numFmtId="4" fontId="16" fillId="0" borderId="14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74" fillId="0" borderId="0" xfId="0" applyFont="1" applyAlignment="1">
      <alignment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center" wrapText="1"/>
    </xf>
    <xf numFmtId="0" fontId="7" fillId="0" borderId="1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49" fontId="7" fillId="0" borderId="13" xfId="0" applyNumberFormat="1" applyFont="1" applyBorder="1" applyAlignment="1">
      <alignment horizontal="center" vertical="center" wrapText="1"/>
    </xf>
    <xf numFmtId="49" fontId="7" fillId="0" borderId="14" xfId="0" applyNumberFormat="1" applyFont="1" applyBorder="1" applyAlignment="1">
      <alignment horizontal="center" vertical="center" wrapText="1"/>
    </xf>
    <xf numFmtId="0" fontId="7" fillId="0" borderId="20" xfId="0" applyFont="1" applyBorder="1" applyAlignment="1">
      <alignment vertical="top" wrapText="1"/>
    </xf>
    <xf numFmtId="0" fontId="0" fillId="0" borderId="21" xfId="0" applyBorder="1" applyAlignment="1">
      <alignment vertical="top" wrapText="1"/>
    </xf>
    <xf numFmtId="4" fontId="7" fillId="0" borderId="13" xfId="0" applyNumberFormat="1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172" fontId="16" fillId="0" borderId="11" xfId="0" applyNumberFormat="1" applyFont="1" applyBorder="1" applyAlignment="1">
      <alignment horizontal="center" vertical="center"/>
    </xf>
    <xf numFmtId="172" fontId="52" fillId="0" borderId="11" xfId="0" applyNumberFormat="1" applyFont="1" applyBorder="1" applyAlignment="1">
      <alignment horizontal="center" vertical="center"/>
    </xf>
    <xf numFmtId="4" fontId="7" fillId="0" borderId="14" xfId="0" applyNumberFormat="1" applyFont="1" applyBorder="1" applyAlignment="1">
      <alignment horizontal="center" vertical="center" wrapText="1"/>
    </xf>
    <xf numFmtId="49" fontId="16" fillId="0" borderId="13" xfId="0" applyNumberFormat="1" applyFont="1" applyBorder="1" applyAlignment="1">
      <alignment horizontal="center" vertical="center" wrapText="1"/>
    </xf>
    <xf numFmtId="49" fontId="16" fillId="0" borderId="14" xfId="0" applyNumberFormat="1" applyFont="1" applyBorder="1" applyAlignment="1">
      <alignment horizontal="center" vertical="center" wrapText="1"/>
    </xf>
    <xf numFmtId="4" fontId="8" fillId="0" borderId="13" xfId="0" applyNumberFormat="1" applyFont="1" applyBorder="1" applyAlignment="1">
      <alignment horizontal="center" vertical="top" wrapText="1"/>
    </xf>
    <xf numFmtId="4" fontId="8" fillId="0" borderId="14" xfId="0" applyNumberFormat="1" applyFont="1" applyBorder="1" applyAlignment="1">
      <alignment horizontal="center" vertical="top" wrapText="1"/>
    </xf>
    <xf numFmtId="49" fontId="16" fillId="0" borderId="11" xfId="0" applyNumberFormat="1" applyFont="1" applyBorder="1" applyAlignment="1">
      <alignment horizontal="center" vertical="center" wrapText="1"/>
    </xf>
    <xf numFmtId="4" fontId="8" fillId="0" borderId="14" xfId="0" applyNumberFormat="1" applyFont="1" applyBorder="1" applyAlignment="1">
      <alignment horizontal="center" vertical="center" wrapText="1"/>
    </xf>
    <xf numFmtId="49" fontId="8" fillId="0" borderId="20" xfId="0" applyNumberFormat="1" applyFont="1" applyFill="1" applyBorder="1" applyAlignment="1">
      <alignment horizontal="center" vertical="top" wrapText="1"/>
    </xf>
    <xf numFmtId="49" fontId="0" fillId="0" borderId="14" xfId="0" applyNumberForma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center" wrapText="1"/>
    </xf>
    <xf numFmtId="49" fontId="8" fillId="0" borderId="14" xfId="0" applyNumberFormat="1" applyFont="1" applyBorder="1" applyAlignment="1">
      <alignment horizontal="center" vertical="center" wrapText="1"/>
    </xf>
    <xf numFmtId="0" fontId="7" fillId="0" borderId="13" xfId="0" applyFont="1" applyBorder="1" applyAlignment="1">
      <alignment vertical="top" wrapText="1"/>
    </xf>
    <xf numFmtId="0" fontId="0" fillId="0" borderId="14" xfId="0" applyFont="1" applyBorder="1" applyAlignment="1">
      <alignment vertical="top" wrapText="1"/>
    </xf>
    <xf numFmtId="0" fontId="8" fillId="0" borderId="11" xfId="0" applyFont="1" applyBorder="1" applyAlignment="1">
      <alignment vertical="top" wrapText="1"/>
    </xf>
    <xf numFmtId="0" fontId="7" fillId="0" borderId="11" xfId="0" applyFont="1" applyBorder="1" applyAlignment="1">
      <alignment horizontal="center" wrapText="1"/>
    </xf>
    <xf numFmtId="0" fontId="8" fillId="0" borderId="18" xfId="0" applyFont="1" applyBorder="1" applyAlignment="1">
      <alignment vertical="top" wrapText="1"/>
    </xf>
    <xf numFmtId="0" fontId="8" fillId="0" borderId="13" xfId="0" applyFont="1" applyBorder="1" applyAlignment="1">
      <alignment horizontal="center" vertical="center" wrapText="1"/>
    </xf>
    <xf numFmtId="0" fontId="8" fillId="0" borderId="13" xfId="0" applyFont="1" applyBorder="1" applyAlignment="1">
      <alignment vertical="top" wrapText="1"/>
    </xf>
    <xf numFmtId="0" fontId="62" fillId="0" borderId="14" xfId="0" applyFont="1" applyBorder="1" applyAlignment="1">
      <alignment vertical="top" wrapText="1"/>
    </xf>
    <xf numFmtId="4" fontId="7" fillId="0" borderId="13" xfId="0" applyNumberFormat="1" applyFont="1" applyFill="1" applyBorder="1" applyAlignment="1">
      <alignment horizontal="center" vertical="center" wrapText="1"/>
    </xf>
    <xf numFmtId="4" fontId="7" fillId="0" borderId="14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Border="1" applyAlignment="1">
      <alignment horizontal="center" vertical="center" wrapText="1"/>
    </xf>
    <xf numFmtId="49" fontId="7" fillId="34" borderId="13" xfId="0" applyNumberFormat="1" applyFont="1" applyFill="1" applyBorder="1" applyAlignment="1">
      <alignment horizontal="center" vertical="center" wrapText="1"/>
    </xf>
    <xf numFmtId="49" fontId="7" fillId="34" borderId="14" xfId="0" applyNumberFormat="1" applyFont="1" applyFill="1" applyBorder="1" applyAlignment="1">
      <alignment horizontal="center" vertical="center" wrapText="1"/>
    </xf>
    <xf numFmtId="0" fontId="7" fillId="0" borderId="11" xfId="0" applyFont="1" applyBorder="1" applyAlignment="1">
      <alignment vertical="top" wrapText="1"/>
    </xf>
    <xf numFmtId="0" fontId="16" fillId="0" borderId="11" xfId="0" applyFont="1" applyBorder="1" applyAlignment="1">
      <alignment vertical="center" wrapText="1"/>
    </xf>
    <xf numFmtId="0" fontId="7" fillId="0" borderId="11" xfId="0" applyFont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0" fontId="7" fillId="0" borderId="0" xfId="0" applyFont="1" applyAlignment="1">
      <alignment horizontal="justify"/>
    </xf>
    <xf numFmtId="0" fontId="8" fillId="0" borderId="11" xfId="0" applyFont="1" applyBorder="1" applyAlignment="1">
      <alignment horizontal="justify" vertical="top" wrapText="1"/>
    </xf>
    <xf numFmtId="0" fontId="16" fillId="0" borderId="11" xfId="0" applyFont="1" applyBorder="1" applyAlignment="1">
      <alignment horizontal="center" vertical="center" wrapText="1"/>
    </xf>
    <xf numFmtId="0" fontId="84" fillId="0" borderId="11" xfId="0" applyFont="1" applyBorder="1" applyAlignment="1">
      <alignment horizontal="justify" vertical="top" wrapText="1"/>
    </xf>
    <xf numFmtId="0" fontId="16" fillId="0" borderId="11" xfId="0" applyFont="1" applyFill="1" applyBorder="1" applyAlignment="1">
      <alignment horizontal="center" vertical="center" wrapText="1"/>
    </xf>
    <xf numFmtId="0" fontId="62" fillId="0" borderId="14" xfId="0" applyFont="1" applyBorder="1" applyAlignment="1">
      <alignment horizontal="center" vertical="top" wrapText="1"/>
    </xf>
    <xf numFmtId="49" fontId="8" fillId="0" borderId="13" xfId="0" applyNumberFormat="1" applyFont="1" applyBorder="1" applyAlignment="1">
      <alignment horizontal="center" vertical="top" wrapText="1"/>
    </xf>
    <xf numFmtId="49" fontId="8" fillId="0" borderId="14" xfId="0" applyNumberFormat="1" applyFont="1" applyBorder="1" applyAlignment="1">
      <alignment horizontal="center" vertical="top" wrapText="1"/>
    </xf>
    <xf numFmtId="0" fontId="8" fillId="0" borderId="13" xfId="0" applyFont="1" applyBorder="1" applyAlignment="1">
      <alignment horizontal="center" vertical="top" wrapText="1"/>
    </xf>
    <xf numFmtId="0" fontId="16" fillId="0" borderId="11" xfId="0" applyFont="1" applyFill="1" applyBorder="1" applyAlignment="1">
      <alignment horizontal="justify" vertical="top" wrapText="1"/>
    </xf>
    <xf numFmtId="0" fontId="0" fillId="0" borderId="14" xfId="0" applyBorder="1" applyAlignment="1">
      <alignment horizontal="center" vertical="top" wrapText="1"/>
    </xf>
    <xf numFmtId="0" fontId="0" fillId="0" borderId="14" xfId="0" applyBorder="1" applyAlignment="1">
      <alignment vertical="top" wrapText="1"/>
    </xf>
    <xf numFmtId="49" fontId="7" fillId="0" borderId="13" xfId="0" applyNumberFormat="1" applyFont="1" applyBorder="1" applyAlignment="1">
      <alignment horizontal="center" vertical="top" wrapText="1"/>
    </xf>
    <xf numFmtId="2" fontId="16" fillId="34" borderId="13" xfId="0" applyNumberFormat="1" applyFont="1" applyFill="1" applyBorder="1" applyAlignment="1">
      <alignment horizontal="center" vertical="center" wrapText="1"/>
    </xf>
    <xf numFmtId="2" fontId="16" fillId="34" borderId="14" xfId="0" applyNumberFormat="1" applyFont="1" applyFill="1" applyBorder="1" applyAlignment="1">
      <alignment horizontal="center" vertical="center" wrapText="1"/>
    </xf>
    <xf numFmtId="2" fontId="16" fillId="0" borderId="13" xfId="0" applyNumberFormat="1" applyFont="1" applyBorder="1" applyAlignment="1">
      <alignment horizontal="center" vertical="center"/>
    </xf>
    <xf numFmtId="2" fontId="16" fillId="0" borderId="14" xfId="0" applyNumberFormat="1" applyFont="1" applyBorder="1" applyAlignment="1">
      <alignment horizontal="center" vertical="center"/>
    </xf>
    <xf numFmtId="49" fontId="16" fillId="0" borderId="11" xfId="0" applyNumberFormat="1" applyFont="1" applyFill="1" applyBorder="1" applyAlignment="1">
      <alignment horizontal="center" vertical="center" wrapText="1"/>
    </xf>
    <xf numFmtId="4" fontId="16" fillId="0" borderId="11" xfId="0" applyNumberFormat="1" applyFont="1" applyFill="1" applyBorder="1" applyAlignment="1">
      <alignment horizontal="center" vertical="center" wrapText="1"/>
    </xf>
    <xf numFmtId="2" fontId="16" fillId="0" borderId="11" xfId="0" applyNumberFormat="1" applyFont="1" applyFill="1" applyBorder="1" applyAlignment="1">
      <alignment horizontal="center" vertical="center" wrapText="1"/>
    </xf>
    <xf numFmtId="0" fontId="16" fillId="0" borderId="13" xfId="0" applyFont="1" applyBorder="1" applyAlignment="1">
      <alignment vertical="top" wrapText="1"/>
    </xf>
    <xf numFmtId="0" fontId="52" fillId="0" borderId="14" xfId="0" applyFont="1" applyBorder="1" applyAlignment="1">
      <alignment vertical="top" wrapText="1"/>
    </xf>
    <xf numFmtId="0" fontId="16" fillId="0" borderId="13" xfId="0" applyFont="1" applyBorder="1" applyAlignment="1">
      <alignment vertical="center" wrapText="1"/>
    </xf>
    <xf numFmtId="0" fontId="45" fillId="0" borderId="14" xfId="0" applyFont="1" applyBorder="1" applyAlignment="1">
      <alignment vertical="center" wrapText="1"/>
    </xf>
    <xf numFmtId="0" fontId="45" fillId="0" borderId="14" xfId="0" applyFont="1" applyBorder="1" applyAlignment="1">
      <alignment horizontal="center" vertical="center" wrapText="1"/>
    </xf>
    <xf numFmtId="4" fontId="16" fillId="34" borderId="13" xfId="0" applyNumberFormat="1" applyFont="1" applyFill="1" applyBorder="1" applyAlignment="1">
      <alignment horizontal="center" vertical="center" wrapText="1"/>
    </xf>
    <xf numFmtId="4" fontId="16" fillId="34" borderId="14" xfId="0" applyNumberFormat="1" applyFont="1" applyFill="1" applyBorder="1" applyAlignment="1">
      <alignment horizontal="center" vertical="center" wrapText="1"/>
    </xf>
    <xf numFmtId="4" fontId="16" fillId="34" borderId="11" xfId="0" applyNumberFormat="1" applyFont="1" applyFill="1" applyBorder="1" applyAlignment="1">
      <alignment horizontal="center" vertical="center" wrapText="1"/>
    </xf>
    <xf numFmtId="4" fontId="52" fillId="34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top" wrapText="1"/>
    </xf>
    <xf numFmtId="0" fontId="78" fillId="0" borderId="11" xfId="0" applyFont="1" applyBorder="1" applyAlignment="1">
      <alignment horizontal="center" vertical="top" wrapText="1"/>
    </xf>
    <xf numFmtId="0" fontId="2" fillId="0" borderId="11" xfId="0" applyFont="1" applyFill="1" applyBorder="1" applyAlignment="1">
      <alignment horizontal="justify" vertical="top" wrapText="1"/>
    </xf>
    <xf numFmtId="0" fontId="2" fillId="0" borderId="11" xfId="0" applyFont="1" applyBorder="1" applyAlignment="1">
      <alignment horizontal="center" vertical="center" wrapText="1"/>
    </xf>
    <xf numFmtId="4" fontId="2" fillId="34" borderId="11" xfId="0" applyNumberFormat="1" applyFont="1" applyFill="1" applyBorder="1" applyAlignment="1">
      <alignment horizontal="center" vertical="center" wrapText="1"/>
    </xf>
    <xf numFmtId="0" fontId="3" fillId="0" borderId="11" xfId="0" applyNumberFormat="1" applyFont="1" applyBorder="1" applyAlignment="1">
      <alignment horizontal="center" vertical="top" wrapText="1"/>
    </xf>
    <xf numFmtId="0" fontId="62" fillId="0" borderId="11" xfId="0" applyFont="1" applyBorder="1" applyAlignment="1">
      <alignment horizontal="center" vertical="top" wrapText="1"/>
    </xf>
    <xf numFmtId="49" fontId="3" fillId="0" borderId="11" xfId="0" applyNumberFormat="1" applyFont="1" applyBorder="1" applyAlignment="1">
      <alignment horizontal="center" vertical="top" wrapText="1"/>
    </xf>
    <xf numFmtId="4" fontId="3" fillId="0" borderId="11" xfId="0" applyNumberFormat="1" applyFont="1" applyBorder="1" applyAlignment="1">
      <alignment horizontal="center" vertical="top" wrapText="1"/>
    </xf>
    <xf numFmtId="0" fontId="2" fillId="0" borderId="11" xfId="0" applyFont="1" applyBorder="1" applyAlignment="1">
      <alignment horizontal="justify" vertical="top" wrapText="1"/>
    </xf>
    <xf numFmtId="49" fontId="2" fillId="0" borderId="11" xfId="0" applyNumberFormat="1" applyFont="1" applyBorder="1" applyAlignment="1">
      <alignment horizontal="center" vertical="center" wrapText="1"/>
    </xf>
    <xf numFmtId="4" fontId="3" fillId="34" borderId="11" xfId="0" applyNumberFormat="1" applyFont="1" applyFill="1" applyBorder="1" applyAlignment="1">
      <alignment horizontal="center" vertical="top" wrapText="1"/>
    </xf>
    <xf numFmtId="0" fontId="62" fillId="34" borderId="11" xfId="0" applyFont="1" applyFill="1" applyBorder="1" applyAlignment="1">
      <alignment horizontal="center" vertical="top" wrapText="1"/>
    </xf>
    <xf numFmtId="4" fontId="3" fillId="0" borderId="11" xfId="0" applyNumberFormat="1" applyFont="1" applyFill="1" applyBorder="1" applyAlignment="1">
      <alignment horizontal="center" vertical="top" wrapText="1"/>
    </xf>
    <xf numFmtId="0" fontId="62" fillId="0" borderId="11" xfId="0" applyFont="1" applyFill="1" applyBorder="1" applyAlignment="1">
      <alignment horizontal="center" vertical="top" wrapText="1"/>
    </xf>
    <xf numFmtId="0" fontId="3" fillId="0" borderId="11" xfId="0" applyFont="1" applyBorder="1" applyAlignment="1">
      <alignment horizontal="justify" vertical="top" wrapText="1"/>
    </xf>
    <xf numFmtId="0" fontId="3" fillId="0" borderId="11" xfId="0" applyFont="1" applyBorder="1" applyAlignment="1">
      <alignment vertical="top" wrapText="1"/>
    </xf>
    <xf numFmtId="0" fontId="62" fillId="0" borderId="11" xfId="0" applyFont="1" applyBorder="1" applyAlignment="1">
      <alignment vertical="top" wrapText="1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4" fontId="2" fillId="0" borderId="11" xfId="0" applyNumberFormat="1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1" xfId="0" applyBorder="1" applyAlignment="1">
      <alignment vertical="top" wrapText="1"/>
    </xf>
    <xf numFmtId="0" fontId="3" fillId="0" borderId="11" xfId="0" applyNumberFormat="1" applyFont="1" applyBorder="1" applyAlignment="1">
      <alignment horizontal="center" vertical="center" wrapText="1"/>
    </xf>
    <xf numFmtId="49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 horizontal="center" vertical="center" wrapText="1"/>
    </xf>
    <xf numFmtId="4" fontId="3" fillId="0" borderId="11" xfId="0" applyNumberFormat="1" applyFont="1" applyFill="1" applyBorder="1" applyAlignment="1">
      <alignment horizontal="center" vertical="center" wrapText="1"/>
    </xf>
    <xf numFmtId="0" fontId="0" fillId="0" borderId="11" xfId="0" applyFill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77" fillId="0" borderId="11" xfId="0" applyFont="1" applyBorder="1" applyAlignment="1">
      <alignment vertical="top" wrapText="1"/>
    </xf>
    <xf numFmtId="0" fontId="0" fillId="0" borderId="11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wrapText="1"/>
    </xf>
    <xf numFmtId="0" fontId="2" fillId="0" borderId="11" xfId="0" applyFont="1" applyBorder="1" applyAlignment="1">
      <alignment vertical="top" wrapText="1"/>
    </xf>
    <xf numFmtId="0" fontId="4" fillId="0" borderId="11" xfId="0" applyFont="1" applyBorder="1" applyAlignment="1">
      <alignment horizontal="center" vertical="top" wrapText="1"/>
    </xf>
    <xf numFmtId="0" fontId="0" fillId="0" borderId="11" xfId="0" applyBorder="1" applyAlignment="1">
      <alignment horizontal="center" vertical="top" wrapText="1"/>
    </xf>
    <xf numFmtId="49" fontId="4" fillId="0" borderId="11" xfId="0" applyNumberFormat="1" applyFont="1" applyBorder="1" applyAlignment="1">
      <alignment horizontal="center" vertical="top" wrapText="1"/>
    </xf>
    <xf numFmtId="4" fontId="2" fillId="0" borderId="11" xfId="0" applyNumberFormat="1" applyFont="1" applyBorder="1" applyAlignment="1">
      <alignment vertical="top" wrapText="1"/>
    </xf>
    <xf numFmtId="0" fontId="2" fillId="0" borderId="11" xfId="0" applyFont="1" applyFill="1" applyBorder="1" applyAlignment="1">
      <alignment vertical="top" wrapText="1"/>
    </xf>
    <xf numFmtId="0" fontId="0" fillId="0" borderId="11" xfId="0" applyFill="1" applyBorder="1" applyAlignment="1">
      <alignment vertical="top" wrapText="1"/>
    </xf>
    <xf numFmtId="0" fontId="4" fillId="0" borderId="0" xfId="0" applyFont="1" applyBorder="1" applyAlignment="1">
      <alignment vertical="top" wrapText="1"/>
    </xf>
    <xf numFmtId="0" fontId="4" fillId="0" borderId="0" xfId="0" applyFont="1" applyAlignment="1">
      <alignment vertical="top" wrapText="1"/>
    </xf>
    <xf numFmtId="4" fontId="4" fillId="0" borderId="11" xfId="0" applyNumberFormat="1" applyFont="1" applyBorder="1" applyAlignment="1">
      <alignment vertical="top" wrapText="1"/>
    </xf>
    <xf numFmtId="0" fontId="2" fillId="0" borderId="0" xfId="0" applyFont="1" applyAlignment="1">
      <alignment horizontal="justify"/>
    </xf>
    <xf numFmtId="0" fontId="4" fillId="0" borderId="11" xfId="0" applyFont="1" applyFill="1" applyBorder="1" applyAlignment="1">
      <alignment horizontal="center" vertical="top" wrapText="1"/>
    </xf>
    <xf numFmtId="0" fontId="0" fillId="0" borderId="11" xfId="0" applyFill="1" applyBorder="1" applyAlignment="1">
      <alignment horizontal="center" vertical="top" wrapText="1"/>
    </xf>
    <xf numFmtId="0" fontId="77" fillId="0" borderId="0" xfId="0" applyFont="1" applyAlignment="1">
      <alignment/>
    </xf>
    <xf numFmtId="0" fontId="2" fillId="0" borderId="11" xfId="0" applyFont="1" applyBorder="1" applyAlignment="1">
      <alignment horizontal="center" wrapText="1"/>
    </xf>
    <xf numFmtId="0" fontId="2" fillId="0" borderId="11" xfId="0" applyFont="1" applyBorder="1" applyAlignment="1">
      <alignment horizontal="center"/>
    </xf>
    <xf numFmtId="0" fontId="77" fillId="0" borderId="11" xfId="0" applyFont="1" applyBorder="1" applyAlignment="1">
      <alignment/>
    </xf>
    <xf numFmtId="0" fontId="2" fillId="0" borderId="11" xfId="0" applyFont="1" applyBorder="1" applyAlignment="1">
      <alignment horizontal="center" vertical="top" wrapText="1"/>
    </xf>
    <xf numFmtId="49" fontId="2" fillId="0" borderId="11" xfId="0" applyNumberFormat="1" applyFont="1" applyBorder="1" applyAlignment="1">
      <alignment horizontal="center" vertical="top" wrapText="1"/>
    </xf>
    <xf numFmtId="0" fontId="75" fillId="0" borderId="11" xfId="0" applyFont="1" applyBorder="1" applyAlignment="1">
      <alignment horizontal="center" wrapText="1"/>
    </xf>
    <xf numFmtId="0" fontId="75" fillId="0" borderId="11" xfId="0" applyFont="1" applyBorder="1" applyAlignment="1">
      <alignment horizontal="center"/>
    </xf>
    <xf numFmtId="0" fontId="75" fillId="0" borderId="13" xfId="0" applyFont="1" applyBorder="1" applyAlignment="1">
      <alignment horizontal="center" vertical="center" wrapText="1"/>
    </xf>
    <xf numFmtId="0" fontId="75" fillId="0" borderId="22" xfId="0" applyFont="1" applyBorder="1" applyAlignment="1">
      <alignment horizontal="center" vertical="center"/>
    </xf>
    <xf numFmtId="0" fontId="75" fillId="0" borderId="14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03"/>
  <sheetViews>
    <sheetView tabSelected="1" view="pageBreakPreview" zoomScale="57" zoomScaleNormal="57" zoomScaleSheetLayoutView="57" zoomScalePageLayoutView="25" workbookViewId="0" topLeftCell="B19">
      <selection activeCell="K25" sqref="K25"/>
    </sheetView>
  </sheetViews>
  <sheetFormatPr defaultColWidth="9.140625" defaultRowHeight="15"/>
  <cols>
    <col min="1" max="1" width="97.421875" style="0" customWidth="1"/>
    <col min="2" max="2" width="32.421875" style="0" customWidth="1"/>
    <col min="3" max="3" width="22.7109375" style="0" customWidth="1"/>
    <col min="4" max="4" width="16.140625" style="0" customWidth="1"/>
    <col min="5" max="5" width="26.8515625" style="0" customWidth="1"/>
    <col min="6" max="6" width="38.57421875" style="0" customWidth="1"/>
    <col min="7" max="7" width="38.28125" style="32" customWidth="1"/>
    <col min="8" max="8" width="29.8515625" style="0" customWidth="1"/>
    <col min="9" max="9" width="18.00390625" style="0" customWidth="1"/>
  </cols>
  <sheetData>
    <row r="1" s="95" customFormat="1" ht="26.25">
      <c r="G1" s="37"/>
    </row>
    <row r="2" spans="1:8" ht="39" customHeight="1">
      <c r="A2" s="301" t="s">
        <v>154</v>
      </c>
      <c r="B2" s="302"/>
      <c r="C2" s="302"/>
      <c r="D2" s="302"/>
      <c r="E2" s="302"/>
      <c r="F2" s="302"/>
      <c r="G2" s="94" t="s">
        <v>206</v>
      </c>
      <c r="H2" s="37"/>
    </row>
    <row r="3" spans="1:8" ht="26.25">
      <c r="A3" s="60"/>
      <c r="B3" s="59"/>
      <c r="C3" s="59"/>
      <c r="D3" s="59"/>
      <c r="E3" s="97"/>
      <c r="F3" s="98"/>
      <c r="G3" s="58" t="s">
        <v>155</v>
      </c>
      <c r="H3" s="37"/>
    </row>
    <row r="4" spans="1:8" ht="26.25">
      <c r="A4" s="60"/>
      <c r="B4" s="59"/>
      <c r="C4" s="59"/>
      <c r="D4" s="59"/>
      <c r="E4" s="98"/>
      <c r="F4" s="97"/>
      <c r="G4" s="58" t="s">
        <v>52</v>
      </c>
      <c r="H4" s="37"/>
    </row>
    <row r="5" spans="1:8" ht="26.25">
      <c r="A5" s="60"/>
      <c r="B5" s="59"/>
      <c r="C5" s="59"/>
      <c r="D5" s="59"/>
      <c r="E5" s="98"/>
      <c r="F5" s="98"/>
      <c r="G5" s="228" t="s">
        <v>207</v>
      </c>
      <c r="H5" s="37"/>
    </row>
    <row r="6" spans="1:8" ht="26.25">
      <c r="A6" s="38"/>
      <c r="B6" s="37"/>
      <c r="C6" s="37"/>
      <c r="D6" s="37"/>
      <c r="E6" s="37"/>
      <c r="F6" s="37"/>
      <c r="G6" s="37"/>
      <c r="H6" s="37"/>
    </row>
    <row r="7" spans="1:8" ht="26.25">
      <c r="A7" s="305" t="s">
        <v>0</v>
      </c>
      <c r="B7" s="306"/>
      <c r="C7" s="306"/>
      <c r="D7" s="306"/>
      <c r="E7" s="306"/>
      <c r="F7" s="306"/>
      <c r="G7" s="39"/>
      <c r="H7" s="37"/>
    </row>
    <row r="8" spans="1:9" ht="26.25">
      <c r="A8" s="305" t="s">
        <v>210</v>
      </c>
      <c r="B8" s="306"/>
      <c r="C8" s="306"/>
      <c r="D8" s="306"/>
      <c r="E8" s="306"/>
      <c r="F8" s="306"/>
      <c r="G8" s="97"/>
      <c r="H8" s="98"/>
      <c r="I8" s="96"/>
    </row>
    <row r="9" spans="1:9" ht="26.25">
      <c r="A9" s="305" t="s">
        <v>162</v>
      </c>
      <c r="B9" s="306"/>
      <c r="C9" s="306"/>
      <c r="D9" s="306"/>
      <c r="E9" s="306"/>
      <c r="F9" s="306"/>
      <c r="G9" s="98"/>
      <c r="H9" s="97"/>
      <c r="I9" s="96"/>
    </row>
    <row r="10" spans="1:9" ht="26.25">
      <c r="A10" s="40"/>
      <c r="B10" s="37"/>
      <c r="C10" s="37"/>
      <c r="D10" s="37"/>
      <c r="E10" s="37"/>
      <c r="F10" s="37"/>
      <c r="G10" s="98"/>
      <c r="H10" s="98"/>
      <c r="I10" s="96"/>
    </row>
    <row r="11" spans="1:8" ht="66.75" customHeight="1">
      <c r="A11" s="336" t="s">
        <v>1</v>
      </c>
      <c r="B11" s="336" t="s">
        <v>2</v>
      </c>
      <c r="C11" s="307" t="s">
        <v>3</v>
      </c>
      <c r="D11" s="308"/>
      <c r="E11" s="309"/>
      <c r="F11" s="336" t="s">
        <v>4</v>
      </c>
      <c r="G11" s="336"/>
      <c r="H11" s="336"/>
    </row>
    <row r="12" spans="1:8" ht="46.5" customHeight="1">
      <c r="A12" s="336"/>
      <c r="B12" s="336"/>
      <c r="C12" s="52" t="s">
        <v>5</v>
      </c>
      <c r="D12" s="52" t="s">
        <v>6</v>
      </c>
      <c r="E12" s="52" t="s">
        <v>7</v>
      </c>
      <c r="F12" s="52">
        <v>2020</v>
      </c>
      <c r="G12" s="52">
        <v>2021</v>
      </c>
      <c r="H12" s="47">
        <v>2022</v>
      </c>
    </row>
    <row r="13" spans="1:8" s="7" customFormat="1" ht="26.25">
      <c r="A13" s="52">
        <v>1</v>
      </c>
      <c r="B13" s="52">
        <v>2</v>
      </c>
      <c r="C13" s="52">
        <v>3</v>
      </c>
      <c r="D13" s="52">
        <v>4</v>
      </c>
      <c r="E13" s="52">
        <v>5</v>
      </c>
      <c r="F13" s="52">
        <v>6</v>
      </c>
      <c r="G13" s="52">
        <v>7</v>
      </c>
      <c r="H13" s="47">
        <v>8</v>
      </c>
    </row>
    <row r="14" spans="1:8" ht="26.25">
      <c r="A14" s="52"/>
      <c r="B14" s="69"/>
      <c r="C14" s="41"/>
      <c r="D14" s="41"/>
      <c r="E14" s="41"/>
      <c r="F14" s="41">
        <v>2020</v>
      </c>
      <c r="G14" s="41">
        <v>2021</v>
      </c>
      <c r="H14" s="47">
        <v>2022</v>
      </c>
    </row>
    <row r="15" spans="1:8" ht="38.25" customHeight="1">
      <c r="A15" s="337" t="s">
        <v>8</v>
      </c>
      <c r="B15" s="73" t="s">
        <v>9</v>
      </c>
      <c r="C15" s="329" t="s">
        <v>259</v>
      </c>
      <c r="D15" s="356" t="s">
        <v>26</v>
      </c>
      <c r="E15" s="356" t="s">
        <v>66</v>
      </c>
      <c r="F15" s="325">
        <f>F17+F43+F75+F86+F92</f>
        <v>98757.187</v>
      </c>
      <c r="G15" s="325">
        <f>G17+G43+G75+G86+G92</f>
        <v>98764.89</v>
      </c>
      <c r="H15" s="325">
        <f>H17+H43+H75+H86+H92</f>
        <v>93896.26</v>
      </c>
    </row>
    <row r="16" spans="1:8" ht="333.75" customHeight="1">
      <c r="A16" s="335"/>
      <c r="B16" s="140" t="s">
        <v>202</v>
      </c>
      <c r="C16" s="330"/>
      <c r="D16" s="360"/>
      <c r="E16" s="357"/>
      <c r="F16" s="326"/>
      <c r="G16" s="360"/>
      <c r="H16" s="360"/>
    </row>
    <row r="17" spans="1:8" ht="63" customHeight="1">
      <c r="A17" s="335" t="s">
        <v>107</v>
      </c>
      <c r="B17" s="339" t="s">
        <v>111</v>
      </c>
      <c r="C17" s="338">
        <v>620</v>
      </c>
      <c r="D17" s="331" t="s">
        <v>23</v>
      </c>
      <c r="E17" s="331" t="s">
        <v>67</v>
      </c>
      <c r="F17" s="310">
        <f>F19+F22+F40</f>
        <v>33337.76</v>
      </c>
      <c r="G17" s="310">
        <f>G19+G22</f>
        <v>30165.589999999997</v>
      </c>
      <c r="H17" s="310">
        <f>H19+H22</f>
        <v>31302.46</v>
      </c>
    </row>
    <row r="18" spans="1:8" ht="56.25" customHeight="1">
      <c r="A18" s="335"/>
      <c r="B18" s="340"/>
      <c r="C18" s="311"/>
      <c r="D18" s="311"/>
      <c r="E18" s="332"/>
      <c r="F18" s="328"/>
      <c r="G18" s="311"/>
      <c r="H18" s="311"/>
    </row>
    <row r="19" spans="1:8" ht="45.75" customHeight="1">
      <c r="A19" s="294" t="s">
        <v>10</v>
      </c>
      <c r="B19" s="333" t="s">
        <v>11</v>
      </c>
      <c r="C19" s="312">
        <v>620</v>
      </c>
      <c r="D19" s="314" t="s">
        <v>23</v>
      </c>
      <c r="E19" s="314" t="s">
        <v>68</v>
      </c>
      <c r="F19" s="318">
        <f>F21</f>
        <v>32166.34</v>
      </c>
      <c r="G19" s="318">
        <f>G21</f>
        <v>28463.329999999998</v>
      </c>
      <c r="H19" s="318">
        <f>H21</f>
        <v>30624</v>
      </c>
    </row>
    <row r="20" spans="1:8" ht="71.25" customHeight="1">
      <c r="A20" s="295"/>
      <c r="B20" s="334"/>
      <c r="C20" s="319"/>
      <c r="D20" s="319"/>
      <c r="E20" s="315"/>
      <c r="F20" s="322"/>
      <c r="G20" s="319"/>
      <c r="H20" s="319"/>
    </row>
    <row r="21" spans="1:8" s="197" customFormat="1" ht="127.5" customHeight="1">
      <c r="A21" s="274" t="s">
        <v>64</v>
      </c>
      <c r="B21" s="162" t="s">
        <v>112</v>
      </c>
      <c r="C21" s="163">
        <v>620</v>
      </c>
      <c r="D21" s="164" t="s">
        <v>23</v>
      </c>
      <c r="E21" s="164" t="s">
        <v>69</v>
      </c>
      <c r="F21" s="209">
        <f>33034.6-16-100-16-850.62+114.36</f>
        <v>32166.34</v>
      </c>
      <c r="G21" s="209">
        <f>30624-760.7-679.69-582.05+77.28-39.83-0.03-35.65-140</f>
        <v>28463.329999999998</v>
      </c>
      <c r="H21" s="209">
        <v>30624</v>
      </c>
    </row>
    <row r="22" spans="1:8" ht="38.25" customHeight="1">
      <c r="A22" s="294" t="s">
        <v>165</v>
      </c>
      <c r="B22" s="316" t="s">
        <v>111</v>
      </c>
      <c r="C22" s="312">
        <v>620</v>
      </c>
      <c r="D22" s="314" t="s">
        <v>23</v>
      </c>
      <c r="E22" s="314" t="s">
        <v>137</v>
      </c>
      <c r="F22" s="318">
        <f>F24+F26+F36+F34</f>
        <v>1091.91</v>
      </c>
      <c r="G22" s="318">
        <f>G24+G26+G36+G34+G29+G31+G32</f>
        <v>1702.26</v>
      </c>
      <c r="H22" s="318">
        <f>H24+H26+H36+H34</f>
        <v>678.46</v>
      </c>
    </row>
    <row r="23" spans="1:8" ht="85.5" customHeight="1">
      <c r="A23" s="295"/>
      <c r="B23" s="317"/>
      <c r="C23" s="313"/>
      <c r="D23" s="313"/>
      <c r="E23" s="315"/>
      <c r="F23" s="322"/>
      <c r="G23" s="322"/>
      <c r="H23" s="322"/>
    </row>
    <row r="24" spans="1:8" s="197" customFormat="1" ht="46.5" customHeight="1">
      <c r="A24" s="298" t="s">
        <v>217</v>
      </c>
      <c r="B24" s="300" t="s">
        <v>51</v>
      </c>
      <c r="C24" s="352">
        <v>620</v>
      </c>
      <c r="D24" s="327" t="s">
        <v>23</v>
      </c>
      <c r="E24" s="323" t="s">
        <v>71</v>
      </c>
      <c r="F24" s="303">
        <v>62.13</v>
      </c>
      <c r="G24" s="377">
        <f>300+22.81-322.81</f>
        <v>0</v>
      </c>
      <c r="H24" s="320">
        <v>0</v>
      </c>
    </row>
    <row r="25" spans="1:9" s="197" customFormat="1" ht="79.5" customHeight="1">
      <c r="A25" s="299"/>
      <c r="B25" s="300"/>
      <c r="C25" s="352"/>
      <c r="D25" s="327"/>
      <c r="E25" s="324"/>
      <c r="F25" s="304"/>
      <c r="G25" s="378"/>
      <c r="H25" s="321"/>
      <c r="I25" s="198"/>
    </row>
    <row r="26" spans="1:8" ht="30" customHeight="1">
      <c r="A26" s="294" t="s">
        <v>166</v>
      </c>
      <c r="B26" s="346" t="s">
        <v>51</v>
      </c>
      <c r="C26" s="348">
        <v>620</v>
      </c>
      <c r="D26" s="349" t="s">
        <v>23</v>
      </c>
      <c r="E26" s="344" t="s">
        <v>156</v>
      </c>
      <c r="F26" s="341">
        <f>F28+F33</f>
        <v>282.82</v>
      </c>
      <c r="G26" s="341">
        <f>G28+G29+G33+G31+G32</f>
        <v>185.23</v>
      </c>
      <c r="H26" s="341">
        <f>H28+H29+H30+H33+H31+H32</f>
        <v>678.46</v>
      </c>
    </row>
    <row r="27" spans="1:8" ht="99.75" customHeight="1">
      <c r="A27" s="295"/>
      <c r="B27" s="346"/>
      <c r="C27" s="348"/>
      <c r="D27" s="349"/>
      <c r="E27" s="345"/>
      <c r="F27" s="342"/>
      <c r="G27" s="342"/>
      <c r="H27" s="342"/>
    </row>
    <row r="28" spans="1:8" s="88" customFormat="1" ht="70.5" customHeight="1">
      <c r="A28" s="125" t="s">
        <v>150</v>
      </c>
      <c r="B28" s="53" t="s">
        <v>51</v>
      </c>
      <c r="C28" s="54">
        <v>620</v>
      </c>
      <c r="D28" s="55" t="s">
        <v>23</v>
      </c>
      <c r="E28" s="87" t="s">
        <v>156</v>
      </c>
      <c r="F28" s="70">
        <f>154.07-38.59</f>
        <v>115.47999999999999</v>
      </c>
      <c r="G28" s="85">
        <v>0</v>
      </c>
      <c r="H28" s="86">
        <v>0</v>
      </c>
    </row>
    <row r="29" spans="1:8" s="197" customFormat="1" ht="88.5" customHeight="1">
      <c r="A29" s="257" t="s">
        <v>252</v>
      </c>
      <c r="B29" s="258" t="s">
        <v>51</v>
      </c>
      <c r="C29" s="235">
        <v>620</v>
      </c>
      <c r="D29" s="236" t="s">
        <v>23</v>
      </c>
      <c r="E29" s="259" t="s">
        <v>156</v>
      </c>
      <c r="F29" s="237">
        <v>0</v>
      </c>
      <c r="G29" s="260">
        <f>252.2-147.29</f>
        <v>104.91</v>
      </c>
      <c r="H29" s="261">
        <v>0</v>
      </c>
    </row>
    <row r="30" spans="1:8" s="197" customFormat="1" ht="78" customHeight="1">
      <c r="A30" s="257" t="s">
        <v>263</v>
      </c>
      <c r="B30" s="258" t="s">
        <v>51</v>
      </c>
      <c r="C30" s="235">
        <v>620</v>
      </c>
      <c r="D30" s="236" t="s">
        <v>23</v>
      </c>
      <c r="E30" s="259" t="s">
        <v>156</v>
      </c>
      <c r="F30" s="237">
        <v>0</v>
      </c>
      <c r="G30" s="237">
        <v>0</v>
      </c>
      <c r="H30" s="273">
        <f>847.12-168.66</f>
        <v>678.46</v>
      </c>
    </row>
    <row r="31" spans="1:8" s="100" customFormat="1" ht="107.25" customHeight="1">
      <c r="A31" s="230" t="s">
        <v>250</v>
      </c>
      <c r="B31" s="162" t="s">
        <v>51</v>
      </c>
      <c r="C31" s="163">
        <v>620</v>
      </c>
      <c r="D31" s="164" t="s">
        <v>23</v>
      </c>
      <c r="E31" s="231" t="s">
        <v>156</v>
      </c>
      <c r="F31" s="168">
        <v>0</v>
      </c>
      <c r="G31" s="209">
        <v>34.55</v>
      </c>
      <c r="H31" s="229">
        <v>0</v>
      </c>
    </row>
    <row r="32" spans="1:8" s="267" customFormat="1" ht="91.5" customHeight="1">
      <c r="A32" s="230" t="s">
        <v>251</v>
      </c>
      <c r="B32" s="268" t="s">
        <v>51</v>
      </c>
      <c r="C32" s="232">
        <v>620</v>
      </c>
      <c r="D32" s="231" t="s">
        <v>23</v>
      </c>
      <c r="E32" s="231" t="s">
        <v>156</v>
      </c>
      <c r="F32" s="256">
        <v>0</v>
      </c>
      <c r="G32" s="256">
        <f>46.34-0.57</f>
        <v>45.77</v>
      </c>
      <c r="H32" s="269">
        <v>0</v>
      </c>
    </row>
    <row r="33" spans="1:8" s="88" customFormat="1" ht="74.25" customHeight="1">
      <c r="A33" s="57" t="s">
        <v>235</v>
      </c>
      <c r="B33" s="53" t="s">
        <v>51</v>
      </c>
      <c r="C33" s="54">
        <v>620</v>
      </c>
      <c r="D33" s="55" t="s">
        <v>23</v>
      </c>
      <c r="E33" s="87" t="s">
        <v>156</v>
      </c>
      <c r="F33" s="70">
        <f>185.93-18.59</f>
        <v>167.34</v>
      </c>
      <c r="G33" s="85">
        <v>0</v>
      </c>
      <c r="H33" s="86">
        <v>0</v>
      </c>
    </row>
    <row r="34" spans="1:11" s="197" customFormat="1" ht="33" customHeight="1">
      <c r="A34" s="296" t="s">
        <v>167</v>
      </c>
      <c r="B34" s="300" t="s">
        <v>51</v>
      </c>
      <c r="C34" s="347">
        <v>620</v>
      </c>
      <c r="D34" s="327" t="s">
        <v>23</v>
      </c>
      <c r="E34" s="323" t="s">
        <v>70</v>
      </c>
      <c r="F34" s="303">
        <v>200</v>
      </c>
      <c r="G34" s="343">
        <f>361+582.05+65.95+322.8</f>
        <v>1331.8</v>
      </c>
      <c r="H34" s="343">
        <v>0</v>
      </c>
      <c r="I34" s="238"/>
      <c r="J34" s="238"/>
      <c r="K34" s="238"/>
    </row>
    <row r="35" spans="1:11" s="197" customFormat="1" ht="38.25" customHeight="1">
      <c r="A35" s="297"/>
      <c r="B35" s="300"/>
      <c r="C35" s="347"/>
      <c r="D35" s="327"/>
      <c r="E35" s="324"/>
      <c r="F35" s="304"/>
      <c r="G35" s="343"/>
      <c r="H35" s="343"/>
      <c r="I35" s="238"/>
      <c r="J35" s="238"/>
      <c r="K35" s="238"/>
    </row>
    <row r="36" spans="1:11" s="166" customFormat="1" ht="71.25" customHeight="1">
      <c r="A36" s="296" t="s">
        <v>168</v>
      </c>
      <c r="B36" s="370" t="s">
        <v>51</v>
      </c>
      <c r="C36" s="372">
        <v>620</v>
      </c>
      <c r="D36" s="323" t="s">
        <v>23</v>
      </c>
      <c r="E36" s="323" t="s">
        <v>157</v>
      </c>
      <c r="F36" s="375">
        <f>F38</f>
        <v>546.96</v>
      </c>
      <c r="G36" s="303">
        <v>0</v>
      </c>
      <c r="H36" s="303">
        <v>0</v>
      </c>
      <c r="I36" s="183"/>
      <c r="J36" s="183"/>
      <c r="K36" s="183"/>
    </row>
    <row r="37" spans="1:11" s="166" customFormat="1" ht="11.25" customHeight="1">
      <c r="A37" s="297"/>
      <c r="B37" s="371"/>
      <c r="C37" s="373"/>
      <c r="D37" s="374"/>
      <c r="E37" s="324"/>
      <c r="F37" s="376"/>
      <c r="G37" s="374"/>
      <c r="H37" s="374"/>
      <c r="I37" s="183"/>
      <c r="J37" s="183"/>
      <c r="K37" s="183"/>
    </row>
    <row r="38" spans="1:11" s="92" customFormat="1" ht="59.25" customHeight="1">
      <c r="A38" s="61" t="s">
        <v>186</v>
      </c>
      <c r="B38" s="91" t="s">
        <v>51</v>
      </c>
      <c r="C38" s="93">
        <v>620</v>
      </c>
      <c r="D38" s="89" t="s">
        <v>23</v>
      </c>
      <c r="E38" s="89" t="s">
        <v>157</v>
      </c>
      <c r="F38" s="90">
        <v>546.96</v>
      </c>
      <c r="G38" s="90">
        <v>0</v>
      </c>
      <c r="H38" s="90">
        <v>0</v>
      </c>
      <c r="I38" s="33"/>
      <c r="J38" s="33"/>
      <c r="K38" s="33"/>
    </row>
    <row r="39" spans="1:8" ht="36.75" customHeight="1" hidden="1" thickBot="1">
      <c r="A39" s="79" t="s">
        <v>180</v>
      </c>
      <c r="B39" s="134" t="s">
        <v>51</v>
      </c>
      <c r="C39" s="3">
        <v>620</v>
      </c>
      <c r="D39" s="78" t="s">
        <v>32</v>
      </c>
      <c r="E39" s="15" t="s">
        <v>118</v>
      </c>
      <c r="F39" s="114" t="e">
        <f>#REF!+#REF!+#REF!</f>
        <v>#REF!</v>
      </c>
      <c r="G39" s="114" t="e">
        <f>#REF!+#REF!+#REF!</f>
        <v>#REF!</v>
      </c>
      <c r="H39" s="114" t="e">
        <f>#REF!+#REF!+#REF!</f>
        <v>#REF!</v>
      </c>
    </row>
    <row r="40" spans="1:8" ht="51" customHeight="1">
      <c r="A40" s="62" t="s">
        <v>170</v>
      </c>
      <c r="B40" s="112" t="s">
        <v>51</v>
      </c>
      <c r="C40" s="54">
        <v>620</v>
      </c>
      <c r="D40" s="55" t="s">
        <v>23</v>
      </c>
      <c r="E40" s="55" t="s">
        <v>169</v>
      </c>
      <c r="F40" s="50">
        <f>F41+F42</f>
        <v>79.50999999999999</v>
      </c>
      <c r="G40" s="50">
        <f>G41</f>
        <v>0</v>
      </c>
      <c r="H40" s="50">
        <f>H41</f>
        <v>0</v>
      </c>
    </row>
    <row r="41" spans="1:8" s="51" customFormat="1" ht="80.25" customHeight="1">
      <c r="A41" s="136" t="s">
        <v>182</v>
      </c>
      <c r="B41" s="112" t="s">
        <v>51</v>
      </c>
      <c r="C41" s="137">
        <v>620</v>
      </c>
      <c r="D41" s="137" t="s">
        <v>23</v>
      </c>
      <c r="E41" s="138" t="s">
        <v>188</v>
      </c>
      <c r="F41" s="135">
        <f>16+16</f>
        <v>32</v>
      </c>
      <c r="G41" s="68">
        <v>0</v>
      </c>
      <c r="H41" s="68">
        <v>0</v>
      </c>
    </row>
    <row r="42" spans="1:8" s="100" customFormat="1" ht="76.5" customHeight="1">
      <c r="A42" s="136" t="s">
        <v>192</v>
      </c>
      <c r="B42" s="112" t="s">
        <v>51</v>
      </c>
      <c r="C42" s="137">
        <v>620</v>
      </c>
      <c r="D42" s="139" t="s">
        <v>23</v>
      </c>
      <c r="E42" s="138" t="s">
        <v>193</v>
      </c>
      <c r="F42" s="135">
        <v>47.51</v>
      </c>
      <c r="G42" s="68">
        <v>0</v>
      </c>
      <c r="H42" s="68">
        <v>0</v>
      </c>
    </row>
    <row r="43" spans="1:8" ht="117.75" customHeight="1">
      <c r="A43" s="62" t="s">
        <v>77</v>
      </c>
      <c r="B43" s="63" t="s">
        <v>111</v>
      </c>
      <c r="C43" s="75">
        <v>620</v>
      </c>
      <c r="D43" s="76" t="s">
        <v>24</v>
      </c>
      <c r="E43" s="76" t="s">
        <v>72</v>
      </c>
      <c r="F43" s="77">
        <f>F44+F46+F73</f>
        <v>40406.147</v>
      </c>
      <c r="G43" s="77">
        <f>G44+G46+G73</f>
        <v>39152.91</v>
      </c>
      <c r="H43" s="77">
        <f>H44+H46+H73</f>
        <v>36863.600000000006</v>
      </c>
    </row>
    <row r="44" spans="1:8" s="8" customFormat="1" ht="157.5" customHeight="1">
      <c r="A44" s="62" t="s">
        <v>37</v>
      </c>
      <c r="B44" s="53" t="s">
        <v>51</v>
      </c>
      <c r="C44" s="66">
        <v>620</v>
      </c>
      <c r="D44" s="56" t="s">
        <v>24</v>
      </c>
      <c r="E44" s="56" t="s">
        <v>74</v>
      </c>
      <c r="F44" s="42">
        <f>F45</f>
        <v>35187.659999999996</v>
      </c>
      <c r="G44" s="42">
        <f>G45</f>
        <v>33994.025</v>
      </c>
      <c r="H44" s="42">
        <f>H45</f>
        <v>33818.385</v>
      </c>
    </row>
    <row r="45" spans="1:8" s="197" customFormat="1" ht="138" customHeight="1">
      <c r="A45" s="167" t="s">
        <v>38</v>
      </c>
      <c r="B45" s="162" t="s">
        <v>51</v>
      </c>
      <c r="C45" s="163">
        <v>620</v>
      </c>
      <c r="D45" s="164" t="s">
        <v>24</v>
      </c>
      <c r="E45" s="164" t="s">
        <v>75</v>
      </c>
      <c r="F45" s="209">
        <f>35747.6+25.99-100-547+5.37+12.7+43</f>
        <v>35187.659999999996</v>
      </c>
      <c r="G45" s="209">
        <f>33052.195+656.36+39.83+70+35.65-0.01+140</f>
        <v>33994.025</v>
      </c>
      <c r="H45" s="209">
        <f>33052.195+656.36+39.83+70</f>
        <v>33818.385</v>
      </c>
    </row>
    <row r="46" spans="1:8" s="88" customFormat="1" ht="93.75" customHeight="1">
      <c r="A46" s="62" t="s">
        <v>73</v>
      </c>
      <c r="B46" s="63" t="s">
        <v>51</v>
      </c>
      <c r="C46" s="113">
        <v>620</v>
      </c>
      <c r="D46" s="110" t="s">
        <v>24</v>
      </c>
      <c r="E46" s="110" t="s">
        <v>76</v>
      </c>
      <c r="F46" s="109">
        <f>F48+F50+F52+F67+F70</f>
        <v>4762.387000000001</v>
      </c>
      <c r="G46" s="109">
        <f>G47+G48+G50+G52+G67+G70</f>
        <v>4753.780000000001</v>
      </c>
      <c r="H46" s="109">
        <f>H48+H50+H52+H67+H70+H71</f>
        <v>2640.1099999999997</v>
      </c>
    </row>
    <row r="47" spans="1:8" s="88" customFormat="1" ht="52.5" customHeight="1">
      <c r="A47" s="132" t="s">
        <v>187</v>
      </c>
      <c r="B47" s="53" t="s">
        <v>51</v>
      </c>
      <c r="C47" s="54">
        <v>620</v>
      </c>
      <c r="D47" s="55" t="s">
        <v>24</v>
      </c>
      <c r="E47" s="89" t="s">
        <v>78</v>
      </c>
      <c r="F47" s="90">
        <v>0</v>
      </c>
      <c r="G47" s="90">
        <v>0</v>
      </c>
      <c r="H47" s="122">
        <v>0</v>
      </c>
    </row>
    <row r="48" spans="1:9" s="197" customFormat="1" ht="51" customHeight="1">
      <c r="A48" s="298" t="s">
        <v>173</v>
      </c>
      <c r="B48" s="300" t="s">
        <v>51</v>
      </c>
      <c r="C48" s="352">
        <v>620</v>
      </c>
      <c r="D48" s="327" t="s">
        <v>24</v>
      </c>
      <c r="E48" s="323" t="s">
        <v>79</v>
      </c>
      <c r="F48" s="303">
        <f>788.07-5.37-30</f>
        <v>752.7</v>
      </c>
      <c r="G48" s="363">
        <f>550-22.81+30-9.08</f>
        <v>548.11</v>
      </c>
      <c r="H48" s="365">
        <v>0</v>
      </c>
      <c r="I48" s="199"/>
    </row>
    <row r="49" spans="1:8" s="197" customFormat="1" ht="32.25" customHeight="1">
      <c r="A49" s="299"/>
      <c r="B49" s="300"/>
      <c r="C49" s="352"/>
      <c r="D49" s="327"/>
      <c r="E49" s="324"/>
      <c r="F49" s="304"/>
      <c r="G49" s="364"/>
      <c r="H49" s="366"/>
    </row>
    <row r="50" spans="1:8" s="197" customFormat="1" ht="57.75" customHeight="1">
      <c r="A50" s="359" t="s">
        <v>174</v>
      </c>
      <c r="B50" s="354" t="s">
        <v>51</v>
      </c>
      <c r="C50" s="354">
        <v>620</v>
      </c>
      <c r="D50" s="367" t="s">
        <v>24</v>
      </c>
      <c r="E50" s="367" t="s">
        <v>80</v>
      </c>
      <c r="F50" s="368">
        <f>147.44+183.3+155.232+358.815-12.7</f>
        <v>832.087</v>
      </c>
      <c r="G50" s="369">
        <f>588+835.6</f>
        <v>1423.6</v>
      </c>
      <c r="H50" s="369">
        <v>0</v>
      </c>
    </row>
    <row r="51" spans="1:8" s="81" customFormat="1" ht="18" customHeight="1">
      <c r="A51" s="359"/>
      <c r="B51" s="354"/>
      <c r="C51" s="354"/>
      <c r="D51" s="367"/>
      <c r="E51" s="367"/>
      <c r="F51" s="368"/>
      <c r="G51" s="369"/>
      <c r="H51" s="369"/>
    </row>
    <row r="52" spans="1:8" s="166" customFormat="1" ht="114" customHeight="1">
      <c r="A52" s="176" t="s">
        <v>194</v>
      </c>
      <c r="B52" s="177" t="s">
        <v>51</v>
      </c>
      <c r="C52" s="178">
        <v>620</v>
      </c>
      <c r="D52" s="179" t="s">
        <v>24</v>
      </c>
      <c r="E52" s="179" t="s">
        <v>81</v>
      </c>
      <c r="F52" s="180">
        <f>SUM(F54:F66)+88-75</f>
        <v>2009.83</v>
      </c>
      <c r="G52" s="181">
        <f>G53+G54+G55+G56+G57+G58+G59+G60+G61+G63+G64+G65+G66</f>
        <v>2605.15</v>
      </c>
      <c r="H52" s="181">
        <f>H53+H54+H55+H56+H57+H58+H59+H61+H62+H63+H64+H65+H66</f>
        <v>2355.87</v>
      </c>
    </row>
    <row r="53" spans="1:8" s="197" customFormat="1" ht="76.5" customHeight="1" hidden="1">
      <c r="A53" s="240" t="s">
        <v>224</v>
      </c>
      <c r="B53" s="241" t="s">
        <v>51</v>
      </c>
      <c r="C53" s="242">
        <v>620</v>
      </c>
      <c r="D53" s="243" t="s">
        <v>24</v>
      </c>
      <c r="E53" s="243" t="s">
        <v>81</v>
      </c>
      <c r="F53" s="244">
        <v>0</v>
      </c>
      <c r="G53" s="245">
        <f>252.8-55.62-197.18</f>
        <v>0</v>
      </c>
      <c r="H53" s="246">
        <v>0</v>
      </c>
    </row>
    <row r="54" spans="1:8" s="9" customFormat="1" ht="104.25" customHeight="1">
      <c r="A54" s="167" t="s">
        <v>222</v>
      </c>
      <c r="B54" s="163" t="s">
        <v>51</v>
      </c>
      <c r="C54" s="163">
        <v>620</v>
      </c>
      <c r="D54" s="164" t="s">
        <v>24</v>
      </c>
      <c r="E54" s="164" t="s">
        <v>81</v>
      </c>
      <c r="F54" s="168">
        <f>579.52-113</f>
        <v>466.52</v>
      </c>
      <c r="G54" s="169">
        <v>133.46</v>
      </c>
      <c r="H54" s="170">
        <v>0</v>
      </c>
    </row>
    <row r="55" spans="1:8" s="266" customFormat="1" ht="94.5" customHeight="1">
      <c r="A55" s="230" t="s">
        <v>223</v>
      </c>
      <c r="B55" s="232" t="s">
        <v>51</v>
      </c>
      <c r="C55" s="232">
        <v>620</v>
      </c>
      <c r="D55" s="231" t="s">
        <v>24</v>
      </c>
      <c r="E55" s="231" t="s">
        <v>81</v>
      </c>
      <c r="F55" s="256">
        <v>309.78</v>
      </c>
      <c r="G55" s="233">
        <f>596.66+0.57</f>
        <v>597.23</v>
      </c>
      <c r="H55" s="234">
        <v>0</v>
      </c>
    </row>
    <row r="56" spans="1:8" s="197" customFormat="1" ht="72" customHeight="1">
      <c r="A56" s="167" t="s">
        <v>230</v>
      </c>
      <c r="B56" s="163" t="s">
        <v>51</v>
      </c>
      <c r="C56" s="163">
        <v>620</v>
      </c>
      <c r="D56" s="164" t="s">
        <v>24</v>
      </c>
      <c r="E56" s="164" t="s">
        <v>81</v>
      </c>
      <c r="F56" s="168">
        <v>0</v>
      </c>
      <c r="G56" s="169">
        <f>199.67-29.15</f>
        <v>170.51999999999998</v>
      </c>
      <c r="H56" s="170">
        <v>0</v>
      </c>
    </row>
    <row r="57" spans="1:8" s="197" customFormat="1" ht="79.5" customHeight="1" hidden="1">
      <c r="A57" s="239" t="s">
        <v>231</v>
      </c>
      <c r="B57" s="235" t="s">
        <v>51</v>
      </c>
      <c r="C57" s="235">
        <v>620</v>
      </c>
      <c r="D57" s="236" t="s">
        <v>24</v>
      </c>
      <c r="E57" s="236" t="s">
        <v>81</v>
      </c>
      <c r="F57" s="237">
        <v>0</v>
      </c>
      <c r="G57" s="247">
        <f>479.46-190.42-289.04</f>
        <v>0</v>
      </c>
      <c r="H57" s="248">
        <v>0</v>
      </c>
    </row>
    <row r="58" spans="1:8" ht="79.5" customHeight="1">
      <c r="A58" s="61" t="s">
        <v>145</v>
      </c>
      <c r="B58" s="54" t="s">
        <v>51</v>
      </c>
      <c r="C58" s="54">
        <v>620</v>
      </c>
      <c r="D58" s="55" t="s">
        <v>24</v>
      </c>
      <c r="E58" s="55" t="s">
        <v>81</v>
      </c>
      <c r="F58" s="70">
        <v>169.19</v>
      </c>
      <c r="G58" s="124">
        <v>0</v>
      </c>
      <c r="H58" s="46">
        <v>0</v>
      </c>
    </row>
    <row r="59" spans="1:8" s="197" customFormat="1" ht="108" customHeight="1">
      <c r="A59" s="167" t="s">
        <v>233</v>
      </c>
      <c r="B59" s="163" t="s">
        <v>51</v>
      </c>
      <c r="C59" s="163">
        <v>620</v>
      </c>
      <c r="D59" s="164" t="s">
        <v>24</v>
      </c>
      <c r="E59" s="164" t="s">
        <v>81</v>
      </c>
      <c r="F59" s="168">
        <f>250-86.16</f>
        <v>163.84</v>
      </c>
      <c r="G59" s="169">
        <f>281.69-43.34-141.09</f>
        <v>97.25999999999999</v>
      </c>
      <c r="H59" s="170">
        <v>0</v>
      </c>
    </row>
    <row r="60" spans="1:8" s="197" customFormat="1" ht="108" customHeight="1">
      <c r="A60" s="167" t="s">
        <v>231</v>
      </c>
      <c r="B60" s="163" t="s">
        <v>51</v>
      </c>
      <c r="C60" s="163">
        <v>620</v>
      </c>
      <c r="D60" s="164" t="s">
        <v>24</v>
      </c>
      <c r="E60" s="164" t="s">
        <v>81</v>
      </c>
      <c r="F60" s="168">
        <v>0</v>
      </c>
      <c r="G60" s="169">
        <v>289.04</v>
      </c>
      <c r="H60" s="170">
        <v>634.481</v>
      </c>
    </row>
    <row r="61" spans="1:8" s="197" customFormat="1" ht="71.25" customHeight="1">
      <c r="A61" s="239" t="s">
        <v>253</v>
      </c>
      <c r="B61" s="235" t="s">
        <v>51</v>
      </c>
      <c r="C61" s="235">
        <v>620</v>
      </c>
      <c r="D61" s="236" t="s">
        <v>24</v>
      </c>
      <c r="E61" s="236" t="s">
        <v>81</v>
      </c>
      <c r="F61" s="237">
        <v>0</v>
      </c>
      <c r="G61" s="247">
        <v>197.18</v>
      </c>
      <c r="H61" s="248">
        <v>617.5</v>
      </c>
    </row>
    <row r="62" spans="1:8" s="197" customFormat="1" ht="80.25" customHeight="1">
      <c r="A62" s="239" t="s">
        <v>254</v>
      </c>
      <c r="B62" s="235" t="s">
        <v>51</v>
      </c>
      <c r="C62" s="235">
        <v>620</v>
      </c>
      <c r="D62" s="236" t="s">
        <v>24</v>
      </c>
      <c r="E62" s="236" t="s">
        <v>81</v>
      </c>
      <c r="F62" s="237">
        <v>0</v>
      </c>
      <c r="G62" s="247">
        <v>0</v>
      </c>
      <c r="H62" s="248">
        <v>1738.37</v>
      </c>
    </row>
    <row r="63" spans="1:8" ht="109.5" customHeight="1">
      <c r="A63" s="230" t="s">
        <v>234</v>
      </c>
      <c r="B63" s="232" t="s">
        <v>51</v>
      </c>
      <c r="C63" s="232">
        <v>620</v>
      </c>
      <c r="D63" s="231" t="s">
        <v>24</v>
      </c>
      <c r="E63" s="231" t="s">
        <v>81</v>
      </c>
      <c r="F63" s="222">
        <v>0</v>
      </c>
      <c r="G63" s="233">
        <v>624.38</v>
      </c>
      <c r="H63" s="234">
        <v>0</v>
      </c>
    </row>
    <row r="64" spans="1:8" s="197" customFormat="1" ht="54" customHeight="1">
      <c r="A64" s="176" t="s">
        <v>232</v>
      </c>
      <c r="B64" s="163" t="s">
        <v>51</v>
      </c>
      <c r="C64" s="163">
        <v>620</v>
      </c>
      <c r="D64" s="164" t="s">
        <v>24</v>
      </c>
      <c r="E64" s="164" t="s">
        <v>81</v>
      </c>
      <c r="F64" s="180">
        <v>0</v>
      </c>
      <c r="G64" s="181">
        <f>496.19-0.11</f>
        <v>496.08</v>
      </c>
      <c r="H64" s="182">
        <v>0</v>
      </c>
    </row>
    <row r="65" spans="1:8" ht="79.5" customHeight="1">
      <c r="A65" s="226" t="s">
        <v>148</v>
      </c>
      <c r="B65" s="112" t="s">
        <v>51</v>
      </c>
      <c r="C65" s="54">
        <v>620</v>
      </c>
      <c r="D65" s="55" t="s">
        <v>24</v>
      </c>
      <c r="E65" s="55" t="s">
        <v>81</v>
      </c>
      <c r="F65" s="111">
        <v>537.5</v>
      </c>
      <c r="G65" s="126">
        <v>0</v>
      </c>
      <c r="H65" s="123">
        <v>0</v>
      </c>
    </row>
    <row r="66" spans="1:8" s="166" customFormat="1" ht="76.5" customHeight="1">
      <c r="A66" s="167" t="s">
        <v>149</v>
      </c>
      <c r="B66" s="163" t="s">
        <v>51</v>
      </c>
      <c r="C66" s="163">
        <v>620</v>
      </c>
      <c r="D66" s="164" t="s">
        <v>24</v>
      </c>
      <c r="E66" s="164" t="s">
        <v>81</v>
      </c>
      <c r="F66" s="168">
        <f>350+25-25</f>
        <v>350</v>
      </c>
      <c r="G66" s="169">
        <v>0</v>
      </c>
      <c r="H66" s="170">
        <v>0</v>
      </c>
    </row>
    <row r="67" spans="1:10" s="8" customFormat="1" ht="115.5" customHeight="1">
      <c r="A67" s="57" t="s">
        <v>175</v>
      </c>
      <c r="B67" s="82" t="s">
        <v>51</v>
      </c>
      <c r="C67" s="82">
        <v>620</v>
      </c>
      <c r="D67" s="83" t="s">
        <v>24</v>
      </c>
      <c r="E67" s="83" t="s">
        <v>136</v>
      </c>
      <c r="F67" s="222">
        <f>F68</f>
        <v>1067.77</v>
      </c>
      <c r="G67" s="84">
        <f>G68+G69</f>
        <v>176.92</v>
      </c>
      <c r="H67" s="84">
        <f>H68+H69</f>
        <v>0</v>
      </c>
      <c r="J67" s="67"/>
    </row>
    <row r="68" spans="1:8" s="64" customFormat="1" ht="78" customHeight="1">
      <c r="A68" s="57" t="s">
        <v>152</v>
      </c>
      <c r="B68" s="82" t="s">
        <v>51</v>
      </c>
      <c r="C68" s="82">
        <v>620</v>
      </c>
      <c r="D68" s="87" t="s">
        <v>24</v>
      </c>
      <c r="E68" s="87" t="s">
        <v>136</v>
      </c>
      <c r="F68" s="84">
        <v>1067.77</v>
      </c>
      <c r="G68" s="84">
        <v>0</v>
      </c>
      <c r="H68" s="46">
        <v>0</v>
      </c>
    </row>
    <row r="69" spans="1:8" s="100" customFormat="1" ht="80.25" customHeight="1">
      <c r="A69" s="57" t="s">
        <v>247</v>
      </c>
      <c r="B69" s="82" t="s">
        <v>51</v>
      </c>
      <c r="C69" s="82">
        <v>620</v>
      </c>
      <c r="D69" s="87" t="s">
        <v>24</v>
      </c>
      <c r="E69" s="87" t="s">
        <v>136</v>
      </c>
      <c r="F69" s="84">
        <v>0</v>
      </c>
      <c r="G69" s="84">
        <v>176.92</v>
      </c>
      <c r="H69" s="46">
        <v>0</v>
      </c>
    </row>
    <row r="70" spans="1:8" s="174" customFormat="1" ht="87" customHeight="1">
      <c r="A70" s="161" t="s">
        <v>205</v>
      </c>
      <c r="B70" s="171" t="s">
        <v>51</v>
      </c>
      <c r="C70" s="171">
        <v>620</v>
      </c>
      <c r="D70" s="172" t="s">
        <v>24</v>
      </c>
      <c r="E70" s="172" t="s">
        <v>204</v>
      </c>
      <c r="F70" s="168">
        <v>100</v>
      </c>
      <c r="G70" s="168">
        <v>0</v>
      </c>
      <c r="H70" s="173">
        <v>0</v>
      </c>
    </row>
    <row r="71" spans="1:8" s="284" customFormat="1" ht="120" customHeight="1">
      <c r="A71" s="272" t="s">
        <v>257</v>
      </c>
      <c r="B71" s="171" t="s">
        <v>51</v>
      </c>
      <c r="C71" s="171">
        <v>620</v>
      </c>
      <c r="D71" s="282" t="s">
        <v>24</v>
      </c>
      <c r="E71" s="282" t="s">
        <v>258</v>
      </c>
      <c r="F71" s="237">
        <v>0</v>
      </c>
      <c r="G71" s="237">
        <v>0</v>
      </c>
      <c r="H71" s="283">
        <f>H72</f>
        <v>284.24</v>
      </c>
    </row>
    <row r="72" spans="1:8" s="284" customFormat="1" ht="93.75" customHeight="1">
      <c r="A72" s="272" t="s">
        <v>255</v>
      </c>
      <c r="B72" s="171" t="s">
        <v>51</v>
      </c>
      <c r="C72" s="171">
        <v>620</v>
      </c>
      <c r="D72" s="282" t="s">
        <v>24</v>
      </c>
      <c r="E72" s="282" t="s">
        <v>258</v>
      </c>
      <c r="F72" s="237">
        <v>0</v>
      </c>
      <c r="G72" s="237">
        <v>0</v>
      </c>
      <c r="H72" s="283">
        <v>284.24</v>
      </c>
    </row>
    <row r="73" spans="1:8" ht="345" customHeight="1">
      <c r="A73" s="62" t="s">
        <v>158</v>
      </c>
      <c r="B73" s="63" t="s">
        <v>51</v>
      </c>
      <c r="C73" s="66">
        <v>620</v>
      </c>
      <c r="D73" s="56" t="s">
        <v>24</v>
      </c>
      <c r="E73" s="56" t="s">
        <v>82</v>
      </c>
      <c r="F73" s="42">
        <f>F74</f>
        <v>456.1</v>
      </c>
      <c r="G73" s="42">
        <f>G74</f>
        <v>405.105</v>
      </c>
      <c r="H73" s="42">
        <f>H74</f>
        <v>405.105</v>
      </c>
    </row>
    <row r="74" spans="1:8" ht="360.75" customHeight="1">
      <c r="A74" s="61" t="s">
        <v>159</v>
      </c>
      <c r="B74" s="41" t="s">
        <v>51</v>
      </c>
      <c r="C74" s="52">
        <v>620</v>
      </c>
      <c r="D74" s="49" t="s">
        <v>24</v>
      </c>
      <c r="E74" s="49" t="s">
        <v>83</v>
      </c>
      <c r="F74" s="48">
        <v>456.1</v>
      </c>
      <c r="G74" s="48">
        <v>405.105</v>
      </c>
      <c r="H74" s="48">
        <v>405.105</v>
      </c>
    </row>
    <row r="75" spans="1:8" ht="85.5" customHeight="1">
      <c r="A75" s="339" t="s">
        <v>138</v>
      </c>
      <c r="B75" s="339" t="s">
        <v>111</v>
      </c>
      <c r="C75" s="358">
        <v>620</v>
      </c>
      <c r="D75" s="356" t="s">
        <v>31</v>
      </c>
      <c r="E75" s="356" t="s">
        <v>84</v>
      </c>
      <c r="F75" s="325">
        <f>F77+F80</f>
        <v>18027.63</v>
      </c>
      <c r="G75" s="325">
        <f>G77+G80</f>
        <v>21598.49</v>
      </c>
      <c r="H75" s="325">
        <f>H77+H80</f>
        <v>18100</v>
      </c>
    </row>
    <row r="76" spans="1:8" s="64" customFormat="1" ht="4.5" customHeight="1">
      <c r="A76" s="340"/>
      <c r="B76" s="340"/>
      <c r="C76" s="355"/>
      <c r="D76" s="355"/>
      <c r="E76" s="357"/>
      <c r="F76" s="326"/>
      <c r="G76" s="355"/>
      <c r="H76" s="355"/>
    </row>
    <row r="77" spans="1:8" ht="128.25" customHeight="1">
      <c r="A77" s="351" t="s">
        <v>46</v>
      </c>
      <c r="B77" s="333" t="s">
        <v>110</v>
      </c>
      <c r="C77" s="312">
        <v>620</v>
      </c>
      <c r="D77" s="314" t="s">
        <v>31</v>
      </c>
      <c r="E77" s="314" t="s">
        <v>106</v>
      </c>
      <c r="F77" s="318">
        <f>F79</f>
        <v>18007.83</v>
      </c>
      <c r="G77" s="318">
        <v>20481</v>
      </c>
      <c r="H77" s="318">
        <f>H79</f>
        <v>18100</v>
      </c>
    </row>
    <row r="78" spans="1:8" s="51" customFormat="1" ht="33" customHeight="1">
      <c r="A78" s="353"/>
      <c r="B78" s="361"/>
      <c r="C78" s="313"/>
      <c r="D78" s="313"/>
      <c r="E78" s="315"/>
      <c r="F78" s="322"/>
      <c r="G78" s="313"/>
      <c r="H78" s="313"/>
    </row>
    <row r="79" spans="1:8" ht="119.25" customHeight="1">
      <c r="A79" s="72" t="s">
        <v>95</v>
      </c>
      <c r="B79" s="61" t="s">
        <v>51</v>
      </c>
      <c r="C79" s="74">
        <v>620</v>
      </c>
      <c r="D79" s="55" t="s">
        <v>31</v>
      </c>
      <c r="E79" s="55" t="s">
        <v>85</v>
      </c>
      <c r="F79" s="68">
        <f>17539.83+438+30</f>
        <v>18007.83</v>
      </c>
      <c r="G79" s="68">
        <v>20481</v>
      </c>
      <c r="H79" s="68">
        <v>18100</v>
      </c>
    </row>
    <row r="80" spans="1:8" s="64" customFormat="1" ht="105.75" customHeight="1">
      <c r="A80" s="62" t="s">
        <v>108</v>
      </c>
      <c r="B80" s="62" t="s">
        <v>51</v>
      </c>
      <c r="C80" s="66">
        <v>620</v>
      </c>
      <c r="D80" s="56" t="s">
        <v>31</v>
      </c>
      <c r="E80" s="56" t="s">
        <v>87</v>
      </c>
      <c r="F80" s="42">
        <f>F81</f>
        <v>19.8</v>
      </c>
      <c r="G80" s="42">
        <f>G81+G82+G84</f>
        <v>1117.49</v>
      </c>
      <c r="H80" s="42">
        <f>H81</f>
        <v>0</v>
      </c>
    </row>
    <row r="81" spans="1:9" s="197" customFormat="1" ht="86.25" customHeight="1">
      <c r="A81" s="161" t="s">
        <v>237</v>
      </c>
      <c r="B81" s="167" t="s">
        <v>51</v>
      </c>
      <c r="C81" s="163">
        <v>620</v>
      </c>
      <c r="D81" s="164" t="s">
        <v>31</v>
      </c>
      <c r="E81" s="164" t="s">
        <v>86</v>
      </c>
      <c r="F81" s="209">
        <v>19.8</v>
      </c>
      <c r="G81" s="222">
        <f>30-30+9.08</f>
        <v>9.08</v>
      </c>
      <c r="H81" s="170">
        <v>0</v>
      </c>
      <c r="I81" s="198"/>
    </row>
    <row r="82" spans="1:8" s="197" customFormat="1" ht="117.75" customHeight="1">
      <c r="A82" s="161" t="s">
        <v>238</v>
      </c>
      <c r="B82" s="167" t="s">
        <v>51</v>
      </c>
      <c r="C82" s="163">
        <v>620</v>
      </c>
      <c r="D82" s="164" t="s">
        <v>31</v>
      </c>
      <c r="E82" s="223" t="s">
        <v>229</v>
      </c>
      <c r="F82" s="207">
        <v>0</v>
      </c>
      <c r="G82" s="207">
        <f>G83</f>
        <v>829.89</v>
      </c>
      <c r="H82" s="208">
        <v>0</v>
      </c>
    </row>
    <row r="83" spans="1:8" s="197" customFormat="1" ht="86.25" customHeight="1">
      <c r="A83" s="161" t="s">
        <v>239</v>
      </c>
      <c r="B83" s="167" t="s">
        <v>51</v>
      </c>
      <c r="C83" s="163">
        <v>620</v>
      </c>
      <c r="D83" s="164" t="s">
        <v>31</v>
      </c>
      <c r="E83" s="223" t="s">
        <v>229</v>
      </c>
      <c r="F83" s="207">
        <v>0</v>
      </c>
      <c r="G83" s="207">
        <f>920.9-91.01</f>
        <v>829.89</v>
      </c>
      <c r="H83" s="208">
        <v>0</v>
      </c>
    </row>
    <row r="84" spans="1:8" s="197" customFormat="1" ht="125.25" customHeight="1">
      <c r="A84" s="161" t="s">
        <v>240</v>
      </c>
      <c r="B84" s="167" t="s">
        <v>51</v>
      </c>
      <c r="C84" s="163">
        <v>620</v>
      </c>
      <c r="D84" s="164" t="s">
        <v>31</v>
      </c>
      <c r="E84" s="223" t="s">
        <v>228</v>
      </c>
      <c r="F84" s="207">
        <v>0</v>
      </c>
      <c r="G84" s="207">
        <f>G85</f>
        <v>278.52</v>
      </c>
      <c r="H84" s="208">
        <v>0</v>
      </c>
    </row>
    <row r="85" spans="1:8" s="197" customFormat="1" ht="86.25" customHeight="1">
      <c r="A85" s="161" t="s">
        <v>241</v>
      </c>
      <c r="B85" s="167" t="s">
        <v>51</v>
      </c>
      <c r="C85" s="163">
        <v>620</v>
      </c>
      <c r="D85" s="164" t="s">
        <v>31</v>
      </c>
      <c r="E85" s="223" t="s">
        <v>228</v>
      </c>
      <c r="F85" s="207">
        <v>0</v>
      </c>
      <c r="G85" s="207">
        <v>278.52</v>
      </c>
      <c r="H85" s="208">
        <v>0</v>
      </c>
    </row>
    <row r="86" spans="1:8" s="34" customFormat="1" ht="60.75" customHeight="1">
      <c r="A86" s="351" t="s">
        <v>183</v>
      </c>
      <c r="B86" s="339" t="s">
        <v>110</v>
      </c>
      <c r="C86" s="358">
        <v>620</v>
      </c>
      <c r="D86" s="362" t="s">
        <v>25</v>
      </c>
      <c r="E86" s="356" t="s">
        <v>88</v>
      </c>
      <c r="F86" s="325">
        <f>F88+F90</f>
        <v>136</v>
      </c>
      <c r="G86" s="325">
        <f>G88+G91</f>
        <v>73.25</v>
      </c>
      <c r="H86" s="325">
        <f>H88+H90</f>
        <v>100</v>
      </c>
    </row>
    <row r="87" spans="1:8" s="67" customFormat="1" ht="11.25" customHeight="1">
      <c r="A87" s="351"/>
      <c r="B87" s="361"/>
      <c r="C87" s="360"/>
      <c r="D87" s="360"/>
      <c r="E87" s="357"/>
      <c r="F87" s="326"/>
      <c r="G87" s="360"/>
      <c r="H87" s="360"/>
    </row>
    <row r="88" spans="1:8" s="6" customFormat="1" ht="99" customHeight="1">
      <c r="A88" s="62" t="s">
        <v>109</v>
      </c>
      <c r="B88" s="63" t="s">
        <v>51</v>
      </c>
      <c r="C88" s="66">
        <v>620</v>
      </c>
      <c r="D88" s="56" t="s">
        <v>25</v>
      </c>
      <c r="E88" s="56" t="s">
        <v>89</v>
      </c>
      <c r="F88" s="65">
        <f>F89</f>
        <v>100</v>
      </c>
      <c r="G88" s="65">
        <f>G89</f>
        <v>60</v>
      </c>
      <c r="H88" s="65">
        <f>H89</f>
        <v>100</v>
      </c>
    </row>
    <row r="89" spans="1:8" s="174" customFormat="1" ht="69" customHeight="1">
      <c r="A89" s="161" t="s">
        <v>98</v>
      </c>
      <c r="B89" s="175" t="s">
        <v>51</v>
      </c>
      <c r="C89" s="171">
        <v>620</v>
      </c>
      <c r="D89" s="172" t="s">
        <v>25</v>
      </c>
      <c r="E89" s="172" t="s">
        <v>91</v>
      </c>
      <c r="F89" s="168">
        <f>100</f>
        <v>100</v>
      </c>
      <c r="G89" s="222">
        <v>60</v>
      </c>
      <c r="H89" s="168">
        <v>100</v>
      </c>
    </row>
    <row r="90" spans="1:8" ht="70.5" customHeight="1">
      <c r="A90" s="62" t="s">
        <v>28</v>
      </c>
      <c r="B90" s="63" t="s">
        <v>51</v>
      </c>
      <c r="C90" s="66">
        <v>620</v>
      </c>
      <c r="D90" s="56" t="s">
        <v>25</v>
      </c>
      <c r="E90" s="56" t="s">
        <v>92</v>
      </c>
      <c r="F90" s="65">
        <f>F91</f>
        <v>36</v>
      </c>
      <c r="G90" s="65">
        <f>G91</f>
        <v>13.25</v>
      </c>
      <c r="H90" s="65">
        <f>H91</f>
        <v>0</v>
      </c>
    </row>
    <row r="91" spans="1:8" ht="113.25" customHeight="1">
      <c r="A91" s="61" t="s">
        <v>65</v>
      </c>
      <c r="B91" s="53" t="s">
        <v>51</v>
      </c>
      <c r="C91" s="54">
        <v>620</v>
      </c>
      <c r="D91" s="55" t="s">
        <v>25</v>
      </c>
      <c r="E91" s="55" t="s">
        <v>90</v>
      </c>
      <c r="F91" s="50">
        <v>36</v>
      </c>
      <c r="G91" s="84">
        <v>13.25</v>
      </c>
      <c r="H91" s="224">
        <v>0</v>
      </c>
    </row>
    <row r="92" spans="1:8" ht="93" customHeight="1">
      <c r="A92" s="62" t="s">
        <v>104</v>
      </c>
      <c r="B92" s="63" t="s">
        <v>105</v>
      </c>
      <c r="C92" s="75">
        <v>620</v>
      </c>
      <c r="D92" s="76" t="s">
        <v>25</v>
      </c>
      <c r="E92" s="76" t="s">
        <v>93</v>
      </c>
      <c r="F92" s="77">
        <f>F93+F97</f>
        <v>6849.65</v>
      </c>
      <c r="G92" s="77">
        <f>G93+G97</f>
        <v>7774.650000000001</v>
      </c>
      <c r="H92" s="77">
        <f>H93+H97</f>
        <v>7530.2</v>
      </c>
    </row>
    <row r="93" spans="1:8" ht="76.5">
      <c r="A93" s="71" t="s">
        <v>102</v>
      </c>
      <c r="B93" s="63" t="s">
        <v>51</v>
      </c>
      <c r="C93" s="66">
        <v>620</v>
      </c>
      <c r="D93" s="56" t="s">
        <v>25</v>
      </c>
      <c r="E93" s="56" t="s">
        <v>94</v>
      </c>
      <c r="F93" s="42">
        <f>F94+F95</f>
        <v>6754.5</v>
      </c>
      <c r="G93" s="42">
        <f>G94+G95+G96</f>
        <v>7595.814</v>
      </c>
      <c r="H93" s="42">
        <f>H94+H95</f>
        <v>7530.2</v>
      </c>
    </row>
    <row r="94" spans="1:8" ht="89.25" customHeight="1">
      <c r="A94" s="61" t="s">
        <v>103</v>
      </c>
      <c r="B94" s="53" t="s">
        <v>51</v>
      </c>
      <c r="C94" s="54">
        <v>620</v>
      </c>
      <c r="D94" s="55" t="s">
        <v>25</v>
      </c>
      <c r="E94" s="55" t="s">
        <v>139</v>
      </c>
      <c r="F94" s="84">
        <v>6754.5</v>
      </c>
      <c r="G94" s="84">
        <f>7500.2+78.1+0.764</f>
        <v>7579.064</v>
      </c>
      <c r="H94" s="84">
        <v>7500.2</v>
      </c>
    </row>
    <row r="95" spans="1:8" s="166" customFormat="1" ht="134.25" customHeight="1">
      <c r="A95" s="167" t="s">
        <v>249</v>
      </c>
      <c r="B95" s="162" t="s">
        <v>51</v>
      </c>
      <c r="C95" s="163">
        <v>620</v>
      </c>
      <c r="D95" s="164" t="s">
        <v>25</v>
      </c>
      <c r="E95" s="164" t="s">
        <v>97</v>
      </c>
      <c r="F95" s="165">
        <v>0</v>
      </c>
      <c r="G95" s="165">
        <f>30-13.25</f>
        <v>16.75</v>
      </c>
      <c r="H95" s="170">
        <v>30</v>
      </c>
    </row>
    <row r="96" spans="1:8" s="166" customFormat="1" ht="56.25" customHeight="1">
      <c r="A96" s="167" t="s">
        <v>214</v>
      </c>
      <c r="B96" s="162" t="s">
        <v>51</v>
      </c>
      <c r="C96" s="163">
        <v>620</v>
      </c>
      <c r="D96" s="164" t="s">
        <v>25</v>
      </c>
      <c r="E96" s="164"/>
      <c r="F96" s="165">
        <v>0</v>
      </c>
      <c r="G96" s="165">
        <v>0</v>
      </c>
      <c r="H96" s="170">
        <v>0</v>
      </c>
    </row>
    <row r="97" spans="1:8" ht="76.5">
      <c r="A97" s="62" t="s">
        <v>96</v>
      </c>
      <c r="B97" s="63" t="s">
        <v>51</v>
      </c>
      <c r="C97" s="66">
        <v>620</v>
      </c>
      <c r="D97" s="56" t="s">
        <v>25</v>
      </c>
      <c r="E97" s="56" t="s">
        <v>99</v>
      </c>
      <c r="F97" s="65">
        <f>F98</f>
        <v>95.15</v>
      </c>
      <c r="G97" s="65">
        <f>G98</f>
        <v>178.83599999999998</v>
      </c>
      <c r="H97" s="65">
        <f>H98</f>
        <v>0</v>
      </c>
    </row>
    <row r="98" spans="1:8" ht="92.25" customHeight="1">
      <c r="A98" s="61" t="s">
        <v>101</v>
      </c>
      <c r="B98" s="53" t="s">
        <v>51</v>
      </c>
      <c r="C98" s="54">
        <v>620</v>
      </c>
      <c r="D98" s="55" t="s">
        <v>25</v>
      </c>
      <c r="E98" s="55" t="s">
        <v>100</v>
      </c>
      <c r="F98" s="50">
        <v>95.15</v>
      </c>
      <c r="G98" s="84">
        <f>179.6-0.764</f>
        <v>178.83599999999998</v>
      </c>
      <c r="H98" s="46">
        <v>0</v>
      </c>
    </row>
    <row r="99" spans="1:8" ht="26.25">
      <c r="A99" s="38"/>
      <c r="B99" s="37"/>
      <c r="C99" s="37"/>
      <c r="D99" s="37"/>
      <c r="E99" s="37"/>
      <c r="F99" s="37"/>
      <c r="G99" s="37"/>
      <c r="H99" s="37"/>
    </row>
    <row r="100" spans="1:8" ht="26.25">
      <c r="A100" s="350" t="s">
        <v>13</v>
      </c>
      <c r="B100" s="306"/>
      <c r="C100" s="306"/>
      <c r="D100" s="306"/>
      <c r="E100" s="306"/>
      <c r="F100" s="306"/>
      <c r="G100" s="39"/>
      <c r="H100" s="37"/>
    </row>
    <row r="101" spans="1:8" ht="26.25">
      <c r="A101" s="350" t="s">
        <v>14</v>
      </c>
      <c r="B101" s="306"/>
      <c r="C101" s="306"/>
      <c r="D101" s="306"/>
      <c r="E101" s="306"/>
      <c r="F101" s="306"/>
      <c r="G101" s="39"/>
      <c r="H101" s="37"/>
    </row>
    <row r="102" spans="1:8" ht="26.25">
      <c r="A102" s="350" t="s">
        <v>15</v>
      </c>
      <c r="B102" s="306"/>
      <c r="C102" s="306"/>
      <c r="D102" s="306"/>
      <c r="E102" s="306"/>
      <c r="F102" s="306"/>
      <c r="G102" s="39"/>
      <c r="H102" s="37"/>
    </row>
    <row r="103" spans="1:8" ht="21">
      <c r="A103" s="36"/>
      <c r="B103" s="35"/>
      <c r="C103" s="35"/>
      <c r="D103" s="35"/>
      <c r="E103" s="35"/>
      <c r="F103" s="35"/>
      <c r="G103" s="35"/>
      <c r="H103" s="35"/>
    </row>
  </sheetData>
  <sheetProtection/>
  <mergeCells count="114">
    <mergeCell ref="H36:H37"/>
    <mergeCell ref="G36:G37"/>
    <mergeCell ref="D34:D35"/>
    <mergeCell ref="E34:E35"/>
    <mergeCell ref="G26:G27"/>
    <mergeCell ref="G15:G16"/>
    <mergeCell ref="H15:H16"/>
    <mergeCell ref="E15:E16"/>
    <mergeCell ref="D15:D16"/>
    <mergeCell ref="H22:H23"/>
    <mergeCell ref="B36:B37"/>
    <mergeCell ref="C36:C37"/>
    <mergeCell ref="D36:D37"/>
    <mergeCell ref="E36:E37"/>
    <mergeCell ref="F36:F37"/>
    <mergeCell ref="G19:G20"/>
    <mergeCell ref="G24:G25"/>
    <mergeCell ref="C19:C20"/>
    <mergeCell ref="F26:F27"/>
    <mergeCell ref="C24:C25"/>
    <mergeCell ref="G48:G49"/>
    <mergeCell ref="H48:H49"/>
    <mergeCell ref="C50:C51"/>
    <mergeCell ref="D50:D51"/>
    <mergeCell ref="E50:E51"/>
    <mergeCell ref="F50:F51"/>
    <mergeCell ref="F48:F49"/>
    <mergeCell ref="G50:G51"/>
    <mergeCell ref="H50:H51"/>
    <mergeCell ref="B86:B87"/>
    <mergeCell ref="C86:C87"/>
    <mergeCell ref="D86:D87"/>
    <mergeCell ref="E86:E87"/>
    <mergeCell ref="F86:F87"/>
    <mergeCell ref="E77:E78"/>
    <mergeCell ref="B77:B78"/>
    <mergeCell ref="G86:G87"/>
    <mergeCell ref="H86:H87"/>
    <mergeCell ref="F77:F78"/>
    <mergeCell ref="G77:G78"/>
    <mergeCell ref="H77:H78"/>
    <mergeCell ref="D77:D78"/>
    <mergeCell ref="A75:A76"/>
    <mergeCell ref="F75:F76"/>
    <mergeCell ref="B50:B51"/>
    <mergeCell ref="G75:G76"/>
    <mergeCell ref="H75:H76"/>
    <mergeCell ref="E75:E76"/>
    <mergeCell ref="D75:D76"/>
    <mergeCell ref="C75:C76"/>
    <mergeCell ref="B75:B76"/>
    <mergeCell ref="A50:A51"/>
    <mergeCell ref="A102:F102"/>
    <mergeCell ref="A86:A87"/>
    <mergeCell ref="B48:B49"/>
    <mergeCell ref="C48:C49"/>
    <mergeCell ref="D48:D49"/>
    <mergeCell ref="E48:E49"/>
    <mergeCell ref="A100:F100"/>
    <mergeCell ref="A101:F101"/>
    <mergeCell ref="A77:A78"/>
    <mergeCell ref="C77:C78"/>
    <mergeCell ref="H26:H27"/>
    <mergeCell ref="G34:G35"/>
    <mergeCell ref="H34:H35"/>
    <mergeCell ref="F34:F35"/>
    <mergeCell ref="E26:E27"/>
    <mergeCell ref="B26:B27"/>
    <mergeCell ref="B34:B35"/>
    <mergeCell ref="C34:C35"/>
    <mergeCell ref="C26:C27"/>
    <mergeCell ref="D26:D27"/>
    <mergeCell ref="A7:F7"/>
    <mergeCell ref="A17:A18"/>
    <mergeCell ref="A11:A12"/>
    <mergeCell ref="B11:B12"/>
    <mergeCell ref="A15:A16"/>
    <mergeCell ref="F11:H11"/>
    <mergeCell ref="C17:C18"/>
    <mergeCell ref="B17:B18"/>
    <mergeCell ref="A22:A23"/>
    <mergeCell ref="G17:G18"/>
    <mergeCell ref="F17:F18"/>
    <mergeCell ref="C15:C16"/>
    <mergeCell ref="F22:F23"/>
    <mergeCell ref="E17:E18"/>
    <mergeCell ref="D17:D18"/>
    <mergeCell ref="B19:B20"/>
    <mergeCell ref="E24:E25"/>
    <mergeCell ref="F19:F20"/>
    <mergeCell ref="D19:D20"/>
    <mergeCell ref="E19:E20"/>
    <mergeCell ref="F15:F16"/>
    <mergeCell ref="D24:D25"/>
    <mergeCell ref="A24:A25"/>
    <mergeCell ref="H17:H18"/>
    <mergeCell ref="C22:C23"/>
    <mergeCell ref="D22:D23"/>
    <mergeCell ref="E22:E23"/>
    <mergeCell ref="B22:B23"/>
    <mergeCell ref="H19:H20"/>
    <mergeCell ref="H24:H25"/>
    <mergeCell ref="G22:G23"/>
    <mergeCell ref="A19:A20"/>
    <mergeCell ref="A26:A27"/>
    <mergeCell ref="A34:A35"/>
    <mergeCell ref="A36:A37"/>
    <mergeCell ref="A48:A49"/>
    <mergeCell ref="B24:B25"/>
    <mergeCell ref="A2:F2"/>
    <mergeCell ref="F24:F25"/>
    <mergeCell ref="A8:F8"/>
    <mergeCell ref="A9:F9"/>
    <mergeCell ref="C11:E11"/>
  </mergeCells>
  <printOptions/>
  <pageMargins left="1.1811023622047245" right="0.3937007874015748" top="0.7874015748031497" bottom="0.7874015748031497" header="0" footer="0"/>
  <pageSetup firstPageNumber="30" useFirstPageNumber="1" fitToHeight="0" fitToWidth="1" horizontalDpi="600" verticalDpi="600" orientation="portrait" paperSize="9" scale="28" r:id="rId3"/>
  <headerFooter>
    <oddHeader>&amp;C&amp;20
</oddHeader>
  </headerFooter>
  <rowBreaks count="3" manualBreakCount="3">
    <brk id="41" max="7" man="1"/>
    <brk id="78" max="7" man="1"/>
    <brk id="98" max="7" man="1"/>
  </rowBreaks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00"/>
  <sheetViews>
    <sheetView view="pageBreakPreview" zoomScale="60" zoomScaleNormal="75" workbookViewId="0" topLeftCell="A1">
      <selection activeCell="G55" sqref="G55"/>
    </sheetView>
  </sheetViews>
  <sheetFormatPr defaultColWidth="9.140625" defaultRowHeight="15"/>
  <cols>
    <col min="1" max="1" width="45.7109375" style="0" customWidth="1"/>
    <col min="2" max="2" width="34.28125" style="0" customWidth="1"/>
    <col min="4" max="4" width="16.421875" style="0" customWidth="1"/>
    <col min="5" max="5" width="18.140625" style="0" customWidth="1"/>
    <col min="6" max="6" width="15.7109375" style="0" customWidth="1"/>
    <col min="7" max="7" width="21.28125" style="0" customWidth="1"/>
    <col min="8" max="8" width="18.28125" style="0" customWidth="1"/>
    <col min="9" max="9" width="20.140625" style="0" hidden="1" customWidth="1"/>
    <col min="12" max="12" width="65.57421875" style="0" customWidth="1"/>
  </cols>
  <sheetData>
    <row r="1" spans="1:8" ht="18.75" customHeight="1">
      <c r="A1" s="108"/>
      <c r="B1" s="108"/>
      <c r="C1" s="108"/>
      <c r="D1" s="108"/>
      <c r="E1" s="108"/>
      <c r="F1" s="43" t="s">
        <v>208</v>
      </c>
      <c r="G1" s="107"/>
      <c r="H1" s="107"/>
    </row>
    <row r="2" spans="1:8" ht="15" customHeight="1">
      <c r="A2" s="108"/>
      <c r="B2" s="108"/>
      <c r="C2" s="108"/>
      <c r="D2" s="108"/>
      <c r="E2" s="108"/>
      <c r="F2" s="43" t="s">
        <v>161</v>
      </c>
      <c r="G2" s="107"/>
      <c r="H2" s="107"/>
    </row>
    <row r="3" spans="1:8" ht="15.75" customHeight="1">
      <c r="A3" s="108"/>
      <c r="B3" s="108"/>
      <c r="C3" s="108"/>
      <c r="D3" s="108"/>
      <c r="E3" s="108"/>
      <c r="F3" s="43" t="s">
        <v>52</v>
      </c>
      <c r="G3" s="107"/>
      <c r="H3" s="107"/>
    </row>
    <row r="4" spans="1:8" ht="18.75" customHeight="1">
      <c r="A4" s="108"/>
      <c r="B4" s="108"/>
      <c r="C4" s="108"/>
      <c r="D4" s="108"/>
      <c r="E4" s="108"/>
      <c r="F4" s="43" t="s">
        <v>209</v>
      </c>
      <c r="G4" s="107"/>
      <c r="H4" s="107"/>
    </row>
    <row r="5" ht="18.75">
      <c r="A5" s="1"/>
    </row>
    <row r="6" spans="1:8" ht="18.75">
      <c r="A6" s="397" t="s">
        <v>0</v>
      </c>
      <c r="B6" s="398"/>
      <c r="C6" s="398"/>
      <c r="D6" s="398"/>
      <c r="E6" s="398"/>
      <c r="F6" s="398"/>
      <c r="G6" s="398"/>
      <c r="H6" s="398"/>
    </row>
    <row r="7" spans="1:8" ht="18.75">
      <c r="A7" s="397" t="s">
        <v>210</v>
      </c>
      <c r="B7" s="398"/>
      <c r="C7" s="398"/>
      <c r="D7" s="398"/>
      <c r="E7" s="398"/>
      <c r="F7" s="398"/>
      <c r="G7" s="398"/>
      <c r="H7" s="398"/>
    </row>
    <row r="8" spans="1:8" ht="18.75">
      <c r="A8" s="397" t="s">
        <v>16</v>
      </c>
      <c r="B8" s="398"/>
      <c r="C8" s="398"/>
      <c r="D8" s="398"/>
      <c r="E8" s="398"/>
      <c r="F8" s="398"/>
      <c r="G8" s="398"/>
      <c r="H8" s="398"/>
    </row>
    <row r="9" ht="18.75">
      <c r="A9" s="2"/>
    </row>
    <row r="10" spans="1:8" ht="35.25" customHeight="1">
      <c r="A10" s="382" t="s">
        <v>1</v>
      </c>
      <c r="B10" s="382" t="s">
        <v>2</v>
      </c>
      <c r="C10" s="382" t="s">
        <v>3</v>
      </c>
      <c r="D10" s="382"/>
      <c r="E10" s="382"/>
      <c r="F10" s="382" t="s">
        <v>4</v>
      </c>
      <c r="G10" s="382"/>
      <c r="H10" s="382"/>
    </row>
    <row r="11" spans="1:8" ht="46.5" customHeight="1">
      <c r="A11" s="382"/>
      <c r="B11" s="382"/>
      <c r="C11" s="21" t="s">
        <v>5</v>
      </c>
      <c r="D11" s="21" t="s">
        <v>6</v>
      </c>
      <c r="E11" s="21" t="s">
        <v>7</v>
      </c>
      <c r="F11" s="21">
        <v>2020</v>
      </c>
      <c r="G11" s="21">
        <v>2021</v>
      </c>
      <c r="H11" s="21">
        <v>2022</v>
      </c>
    </row>
    <row r="12" spans="1:8" ht="30.75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</row>
    <row r="13" spans="1:8" ht="56.25" customHeight="1">
      <c r="A13" s="395" t="s">
        <v>8</v>
      </c>
      <c r="B13" s="395" t="s">
        <v>262</v>
      </c>
      <c r="C13" s="400" t="s">
        <v>261</v>
      </c>
      <c r="D13" s="403" t="s">
        <v>17</v>
      </c>
      <c r="E13" s="404" t="s">
        <v>66</v>
      </c>
      <c r="F13" s="405">
        <f>F15+F37+F85</f>
        <v>262492.18030000007</v>
      </c>
      <c r="G13" s="406">
        <f>G15+G37+G85+G79</f>
        <v>247564.56</v>
      </c>
      <c r="H13" s="406">
        <f>H15+H37+H85</f>
        <v>241188.86000000002</v>
      </c>
    </row>
    <row r="14" spans="1:8" ht="147.75" customHeight="1">
      <c r="A14" s="395"/>
      <c r="B14" s="402"/>
      <c r="C14" s="401"/>
      <c r="D14" s="401"/>
      <c r="E14" s="401"/>
      <c r="F14" s="401"/>
      <c r="G14" s="407"/>
      <c r="H14" s="407"/>
    </row>
    <row r="15" spans="1:8" s="270" customFormat="1" ht="91.5" customHeight="1">
      <c r="A15" s="275" t="s">
        <v>107</v>
      </c>
      <c r="B15" s="275" t="s">
        <v>113</v>
      </c>
      <c r="C15" s="275">
        <v>620</v>
      </c>
      <c r="D15" s="276" t="s">
        <v>32</v>
      </c>
      <c r="E15" s="277" t="s">
        <v>67</v>
      </c>
      <c r="F15" s="278">
        <f>F16+F26+F33</f>
        <v>81815.56</v>
      </c>
      <c r="G15" s="279">
        <f>G16+G26+G33</f>
        <v>71190.79000000001</v>
      </c>
      <c r="H15" s="279">
        <f>H16+H26+H33</f>
        <v>67896.39</v>
      </c>
    </row>
    <row r="16" spans="1:8" s="119" customFormat="1" ht="99.75" customHeight="1">
      <c r="A16" s="105" t="s">
        <v>184</v>
      </c>
      <c r="B16" s="105" t="s">
        <v>11</v>
      </c>
      <c r="C16" s="105">
        <v>620</v>
      </c>
      <c r="D16" s="117" t="s">
        <v>23</v>
      </c>
      <c r="E16" s="118" t="s">
        <v>137</v>
      </c>
      <c r="F16" s="144">
        <f>F17+F24</f>
        <v>1395.42</v>
      </c>
      <c r="G16" s="145">
        <f>G17+G24</f>
        <v>555.69</v>
      </c>
      <c r="H16" s="145">
        <f>H17+H24</f>
        <v>2035.39</v>
      </c>
    </row>
    <row r="17" spans="1:8" s="11" customFormat="1" ht="128.25" customHeight="1">
      <c r="A17" s="141" t="s">
        <v>166</v>
      </c>
      <c r="B17" s="141" t="s">
        <v>185</v>
      </c>
      <c r="C17" s="141">
        <v>620</v>
      </c>
      <c r="D17" s="141" t="s">
        <v>23</v>
      </c>
      <c r="E17" s="141" t="s">
        <v>156</v>
      </c>
      <c r="F17" s="200">
        <f>F18+F23</f>
        <v>848.4599999999999</v>
      </c>
      <c r="G17" s="200">
        <f>G18+G19+G23+G21+G22</f>
        <v>555.69</v>
      </c>
      <c r="H17" s="201">
        <f>H18+H20+H23</f>
        <v>2035.39</v>
      </c>
    </row>
    <row r="18" spans="1:8" s="11" customFormat="1" ht="130.5" customHeight="1">
      <c r="A18" s="127" t="s">
        <v>150</v>
      </c>
      <c r="B18" s="16" t="s">
        <v>51</v>
      </c>
      <c r="C18" s="21">
        <v>620</v>
      </c>
      <c r="D18" s="22" t="s">
        <v>23</v>
      </c>
      <c r="E18" s="12" t="s">
        <v>156</v>
      </c>
      <c r="F18" s="121">
        <f>462.2-115.76</f>
        <v>346.44</v>
      </c>
      <c r="G18" s="133">
        <v>0</v>
      </c>
      <c r="H18" s="133">
        <v>0</v>
      </c>
    </row>
    <row r="19" spans="1:8" s="197" customFormat="1" ht="83.25" customHeight="1">
      <c r="A19" s="249" t="s">
        <v>248</v>
      </c>
      <c r="B19" s="250" t="s">
        <v>51</v>
      </c>
      <c r="C19" s="251">
        <v>620</v>
      </c>
      <c r="D19" s="262" t="s">
        <v>23</v>
      </c>
      <c r="E19" s="252" t="s">
        <v>156</v>
      </c>
      <c r="F19" s="253">
        <v>0</v>
      </c>
      <c r="G19" s="254">
        <f>912.72-173.16-424.82</f>
        <v>314.74000000000007</v>
      </c>
      <c r="H19" s="254">
        <v>0</v>
      </c>
    </row>
    <row r="20" spans="1:8" s="197" customFormat="1" ht="83.25" customHeight="1">
      <c r="A20" s="249" t="s">
        <v>263</v>
      </c>
      <c r="B20" s="250" t="s">
        <v>51</v>
      </c>
      <c r="C20" s="251">
        <v>620</v>
      </c>
      <c r="D20" s="262" t="s">
        <v>23</v>
      </c>
      <c r="E20" s="252" t="s">
        <v>156</v>
      </c>
      <c r="F20" s="253">
        <v>0</v>
      </c>
      <c r="G20" s="254">
        <v>0</v>
      </c>
      <c r="H20" s="254">
        <f>2541.34-505.95</f>
        <v>2035.39</v>
      </c>
    </row>
    <row r="21" spans="1:8" s="267" customFormat="1" ht="83.25" customHeight="1">
      <c r="A21" s="263" t="s">
        <v>250</v>
      </c>
      <c r="B21" s="264" t="s">
        <v>51</v>
      </c>
      <c r="C21" s="265">
        <v>620</v>
      </c>
      <c r="D21" s="215" t="s">
        <v>23</v>
      </c>
      <c r="E21" s="215" t="s">
        <v>156</v>
      </c>
      <c r="F21" s="210">
        <v>0</v>
      </c>
      <c r="G21" s="210">
        <v>103.65</v>
      </c>
      <c r="H21" s="210">
        <v>0</v>
      </c>
    </row>
    <row r="22" spans="1:8" s="266" customFormat="1" ht="83.25" customHeight="1">
      <c r="A22" s="263" t="s">
        <v>251</v>
      </c>
      <c r="B22" s="264" t="s">
        <v>51</v>
      </c>
      <c r="C22" s="265">
        <v>620</v>
      </c>
      <c r="D22" s="215" t="s">
        <v>23</v>
      </c>
      <c r="E22" s="215" t="s">
        <v>156</v>
      </c>
      <c r="F22" s="210">
        <v>0</v>
      </c>
      <c r="G22" s="210">
        <f>139.02-1.72</f>
        <v>137.3</v>
      </c>
      <c r="H22" s="210">
        <v>0</v>
      </c>
    </row>
    <row r="23" spans="1:8" s="100" customFormat="1" ht="75" customHeight="1">
      <c r="A23" s="127" t="s">
        <v>151</v>
      </c>
      <c r="B23" s="16" t="s">
        <v>51</v>
      </c>
      <c r="C23" s="21">
        <v>620</v>
      </c>
      <c r="D23" s="22" t="s">
        <v>23</v>
      </c>
      <c r="E23" s="12" t="s">
        <v>156</v>
      </c>
      <c r="F23" s="121">
        <f>557.81-55.79</f>
        <v>502.0199999999999</v>
      </c>
      <c r="G23" s="133">
        <v>0</v>
      </c>
      <c r="H23" s="133">
        <v>0</v>
      </c>
    </row>
    <row r="24" spans="1:8" ht="140.25" customHeight="1">
      <c r="A24" s="127" t="s">
        <v>168</v>
      </c>
      <c r="B24" s="16" t="s">
        <v>51</v>
      </c>
      <c r="C24" s="21">
        <v>620</v>
      </c>
      <c r="D24" s="22" t="s">
        <v>23</v>
      </c>
      <c r="E24" s="12" t="s">
        <v>157</v>
      </c>
      <c r="F24" s="121">
        <f>F25</f>
        <v>546.96</v>
      </c>
      <c r="G24" s="133">
        <v>0</v>
      </c>
      <c r="H24" s="133">
        <v>0</v>
      </c>
    </row>
    <row r="25" spans="1:8" ht="66.75" customHeight="1">
      <c r="A25" s="127" t="s">
        <v>153</v>
      </c>
      <c r="B25" s="16" t="s">
        <v>51</v>
      </c>
      <c r="C25" s="21">
        <v>620</v>
      </c>
      <c r="D25" s="22" t="s">
        <v>23</v>
      </c>
      <c r="E25" s="12" t="s">
        <v>157</v>
      </c>
      <c r="F25" s="121">
        <v>546.96</v>
      </c>
      <c r="G25" s="133">
        <v>0</v>
      </c>
      <c r="H25" s="133">
        <v>0</v>
      </c>
    </row>
    <row r="26" spans="1:8" ht="111.75" customHeight="1">
      <c r="A26" s="120" t="s">
        <v>164</v>
      </c>
      <c r="B26" s="115" t="s">
        <v>51</v>
      </c>
      <c r="C26" s="21">
        <v>620</v>
      </c>
      <c r="D26" s="146" t="s">
        <v>47</v>
      </c>
      <c r="E26" s="12" t="s">
        <v>246</v>
      </c>
      <c r="F26" s="121">
        <f>F27</f>
        <v>78302.9</v>
      </c>
      <c r="G26" s="121">
        <f>G27</f>
        <v>70115.1</v>
      </c>
      <c r="H26" s="121">
        <f>H27</f>
        <v>65861</v>
      </c>
    </row>
    <row r="27" spans="1:8" s="166" customFormat="1" ht="104.25" customHeight="1">
      <c r="A27" s="280" t="s">
        <v>180</v>
      </c>
      <c r="B27" s="185" t="s">
        <v>51</v>
      </c>
      <c r="C27" s="186">
        <v>620</v>
      </c>
      <c r="D27" s="281" t="s">
        <v>32</v>
      </c>
      <c r="E27" s="187" t="s">
        <v>118</v>
      </c>
      <c r="F27" s="191">
        <f>F28+F29+F31</f>
        <v>78302.9</v>
      </c>
      <c r="G27" s="189">
        <f>G28+G29+G31</f>
        <v>70115.1</v>
      </c>
      <c r="H27" s="189">
        <f>H28+H29+H31</f>
        <v>65861</v>
      </c>
    </row>
    <row r="28" spans="1:8" s="197" customFormat="1" ht="179.25" customHeight="1">
      <c r="A28" s="287" t="s">
        <v>40</v>
      </c>
      <c r="B28" s="250" t="s">
        <v>51</v>
      </c>
      <c r="C28" s="251">
        <v>620</v>
      </c>
      <c r="D28" s="288" t="s">
        <v>43</v>
      </c>
      <c r="E28" s="252" t="s">
        <v>119</v>
      </c>
      <c r="F28" s="253">
        <f>65712.4+5816.7-100+5047</f>
        <v>76476.09999999999</v>
      </c>
      <c r="G28" s="254">
        <f>61750.1+1006.3+216.8+3264.5+402</f>
        <v>66639.70000000001</v>
      </c>
      <c r="H28" s="254">
        <f>61598.9+1003.9</f>
        <v>62602.8</v>
      </c>
    </row>
    <row r="29" spans="1:8" ht="88.5" customHeight="1">
      <c r="A29" s="381" t="s">
        <v>41</v>
      </c>
      <c r="B29" s="408" t="s">
        <v>51</v>
      </c>
      <c r="C29" s="382">
        <v>620</v>
      </c>
      <c r="D29" s="409">
        <v>1004</v>
      </c>
      <c r="E29" s="389" t="s">
        <v>119</v>
      </c>
      <c r="F29" s="383">
        <f>2845.2-1390.1</f>
        <v>1455.1</v>
      </c>
      <c r="G29" s="399">
        <v>3135.2</v>
      </c>
      <c r="H29" s="399">
        <v>2832.9</v>
      </c>
    </row>
    <row r="30" spans="1:8" s="100" customFormat="1" ht="75.75" customHeight="1">
      <c r="A30" s="381"/>
      <c r="B30" s="408"/>
      <c r="C30" s="382"/>
      <c r="D30" s="409"/>
      <c r="E30" s="389"/>
      <c r="F30" s="383"/>
      <c r="G30" s="399"/>
      <c r="H30" s="399"/>
    </row>
    <row r="31" spans="1:9" s="102" customFormat="1" ht="120" customHeight="1">
      <c r="A31" s="388" t="s">
        <v>42</v>
      </c>
      <c r="B31" s="408" t="s">
        <v>51</v>
      </c>
      <c r="C31" s="382">
        <v>620</v>
      </c>
      <c r="D31" s="389" t="s">
        <v>23</v>
      </c>
      <c r="E31" s="389" t="s">
        <v>119</v>
      </c>
      <c r="F31" s="383">
        <f>432-60.3</f>
        <v>371.7</v>
      </c>
      <c r="G31" s="399">
        <v>340.2</v>
      </c>
      <c r="H31" s="399">
        <v>425.3</v>
      </c>
      <c r="I31" s="142"/>
    </row>
    <row r="32" spans="1:9" s="102" customFormat="1" ht="24.75" customHeight="1">
      <c r="A32" s="388"/>
      <c r="B32" s="408"/>
      <c r="C32" s="382"/>
      <c r="D32" s="389"/>
      <c r="E32" s="389"/>
      <c r="F32" s="383"/>
      <c r="G32" s="399"/>
      <c r="H32" s="399"/>
      <c r="I32" s="102" t="s">
        <v>225</v>
      </c>
    </row>
    <row r="33" spans="1:8" s="100" customFormat="1" ht="91.5" customHeight="1">
      <c r="A33" s="216" t="s">
        <v>170</v>
      </c>
      <c r="B33" s="217" t="s">
        <v>51</v>
      </c>
      <c r="C33" s="218">
        <v>620</v>
      </c>
      <c r="D33" s="219" t="s">
        <v>23</v>
      </c>
      <c r="E33" s="219" t="s">
        <v>169</v>
      </c>
      <c r="F33" s="220">
        <f>F34+F35+F36</f>
        <v>2117.24</v>
      </c>
      <c r="G33" s="221">
        <f>G34+G35</f>
        <v>520</v>
      </c>
      <c r="H33" s="221">
        <f>H34+H35</f>
        <v>0</v>
      </c>
    </row>
    <row r="34" spans="1:8" s="166" customFormat="1" ht="111" customHeight="1">
      <c r="A34" s="190" t="s">
        <v>189</v>
      </c>
      <c r="B34" s="185" t="s">
        <v>51</v>
      </c>
      <c r="C34" s="186">
        <v>620</v>
      </c>
      <c r="D34" s="187" t="s">
        <v>23</v>
      </c>
      <c r="E34" s="187" t="s">
        <v>181</v>
      </c>
      <c r="F34" s="210">
        <v>1169</v>
      </c>
      <c r="G34" s="189">
        <v>0</v>
      </c>
      <c r="H34" s="189">
        <v>0</v>
      </c>
    </row>
    <row r="35" spans="1:8" s="99" customFormat="1" ht="174" customHeight="1">
      <c r="A35" s="205" t="s">
        <v>190</v>
      </c>
      <c r="B35" s="16" t="s">
        <v>51</v>
      </c>
      <c r="C35" s="203">
        <v>620</v>
      </c>
      <c r="D35" s="204" t="s">
        <v>23</v>
      </c>
      <c r="E35" s="203" t="s">
        <v>171</v>
      </c>
      <c r="F35" s="202">
        <v>720</v>
      </c>
      <c r="G35" s="133">
        <v>520</v>
      </c>
      <c r="H35" s="133">
        <v>0</v>
      </c>
    </row>
    <row r="36" spans="1:8" s="100" customFormat="1" ht="168.75" customHeight="1">
      <c r="A36" s="205" t="s">
        <v>195</v>
      </c>
      <c r="B36" s="16" t="s">
        <v>51</v>
      </c>
      <c r="C36" s="203">
        <v>620</v>
      </c>
      <c r="D36" s="204" t="s">
        <v>23</v>
      </c>
      <c r="E36" s="204" t="s">
        <v>203</v>
      </c>
      <c r="F36" s="211">
        <v>228.24</v>
      </c>
      <c r="G36" s="133">
        <v>0</v>
      </c>
      <c r="H36" s="133">
        <v>0</v>
      </c>
    </row>
    <row r="37" spans="1:8" s="10" customFormat="1" ht="153" customHeight="1">
      <c r="A37" s="147" t="s">
        <v>77</v>
      </c>
      <c r="B37" s="26" t="s">
        <v>114</v>
      </c>
      <c r="C37" s="27">
        <v>620</v>
      </c>
      <c r="D37" s="28" t="s">
        <v>27</v>
      </c>
      <c r="E37" s="29" t="s">
        <v>72</v>
      </c>
      <c r="F37" s="30">
        <f>F38+F40+F66+F73+F75</f>
        <v>170827.55730000004</v>
      </c>
      <c r="G37" s="30">
        <f>G38+G40+G66+G73+G75</f>
        <v>158968.63</v>
      </c>
      <c r="H37" s="30">
        <f>H38+H40+H66+H73+H75</f>
        <v>159233.3</v>
      </c>
    </row>
    <row r="38" spans="1:8" s="11" customFormat="1" ht="177.75" customHeight="1">
      <c r="A38" s="147" t="s">
        <v>37</v>
      </c>
      <c r="B38" s="26" t="s">
        <v>51</v>
      </c>
      <c r="C38" s="27">
        <v>620</v>
      </c>
      <c r="D38" s="28" t="s">
        <v>24</v>
      </c>
      <c r="E38" s="29" t="s">
        <v>74</v>
      </c>
      <c r="F38" s="30">
        <f>F39</f>
        <v>0</v>
      </c>
      <c r="G38" s="143">
        <f>G39</f>
        <v>0</v>
      </c>
      <c r="H38" s="143">
        <f>H39</f>
        <v>0</v>
      </c>
    </row>
    <row r="39" spans="1:8" s="11" customFormat="1" ht="159" customHeight="1">
      <c r="A39" s="127" t="s">
        <v>38</v>
      </c>
      <c r="B39" s="16" t="s">
        <v>51</v>
      </c>
      <c r="C39" s="21">
        <v>620</v>
      </c>
      <c r="D39" s="22" t="s">
        <v>24</v>
      </c>
      <c r="E39" s="12" t="s">
        <v>75</v>
      </c>
      <c r="F39" s="13">
        <v>0</v>
      </c>
      <c r="G39" s="133">
        <v>0</v>
      </c>
      <c r="H39" s="133">
        <v>0</v>
      </c>
    </row>
    <row r="40" spans="1:8" ht="126.75" customHeight="1">
      <c r="A40" s="127" t="s">
        <v>117</v>
      </c>
      <c r="B40" s="16" t="s">
        <v>51</v>
      </c>
      <c r="C40" s="21">
        <v>620</v>
      </c>
      <c r="D40" s="12" t="s">
        <v>24</v>
      </c>
      <c r="E40" s="12" t="s">
        <v>76</v>
      </c>
      <c r="F40" s="13">
        <f>F41+F42+F43+F44+F61</f>
        <v>7058.2503</v>
      </c>
      <c r="G40" s="13">
        <f>G41+G42+G43+G44+G61</f>
        <v>6887.54</v>
      </c>
      <c r="H40" s="13">
        <f>H41+H42+H43+H44+H61+H64</f>
        <v>7351.839999999999</v>
      </c>
    </row>
    <row r="41" spans="1:8" ht="91.5" customHeight="1">
      <c r="A41" s="127" t="s">
        <v>172</v>
      </c>
      <c r="B41" s="16" t="s">
        <v>51</v>
      </c>
      <c r="C41" s="21">
        <v>620</v>
      </c>
      <c r="D41" s="12" t="s">
        <v>24</v>
      </c>
      <c r="E41" s="12" t="s">
        <v>78</v>
      </c>
      <c r="F41" s="13">
        <v>0</v>
      </c>
      <c r="G41" s="133">
        <v>0</v>
      </c>
      <c r="H41" s="133">
        <v>0</v>
      </c>
    </row>
    <row r="42" spans="1:8" ht="117" customHeight="1">
      <c r="A42" s="23" t="s">
        <v>173</v>
      </c>
      <c r="B42" s="16" t="s">
        <v>51</v>
      </c>
      <c r="C42" s="21">
        <v>620</v>
      </c>
      <c r="D42" s="12" t="s">
        <v>24</v>
      </c>
      <c r="E42" s="148" t="s">
        <v>79</v>
      </c>
      <c r="F42" s="121">
        <v>0</v>
      </c>
      <c r="G42" s="133">
        <v>0</v>
      </c>
      <c r="H42" s="133">
        <v>0</v>
      </c>
    </row>
    <row r="43" spans="1:8" s="6" customFormat="1" ht="102" customHeight="1">
      <c r="A43" s="23" t="s">
        <v>174</v>
      </c>
      <c r="B43" s="16" t="s">
        <v>51</v>
      </c>
      <c r="C43" s="21">
        <v>620</v>
      </c>
      <c r="D43" s="12" t="s">
        <v>24</v>
      </c>
      <c r="E43" s="148" t="s">
        <v>80</v>
      </c>
      <c r="F43" s="121">
        <v>0</v>
      </c>
      <c r="G43" s="133">
        <v>0</v>
      </c>
      <c r="H43" s="133">
        <v>0</v>
      </c>
    </row>
    <row r="44" spans="1:8" s="10" customFormat="1" ht="130.5" customHeight="1">
      <c r="A44" s="23" t="s">
        <v>179</v>
      </c>
      <c r="B44" s="16" t="s">
        <v>51</v>
      </c>
      <c r="C44" s="21">
        <v>620</v>
      </c>
      <c r="D44" s="12" t="s">
        <v>24</v>
      </c>
      <c r="E44" s="148" t="s">
        <v>81</v>
      </c>
      <c r="F44" s="121">
        <f>F46+F47+F53++F55+F57</f>
        <v>5990.4803</v>
      </c>
      <c r="G44" s="133">
        <f>G45+G46+G47+G48+G49+G50+G53+G55+G56+G57</f>
        <v>6356.76</v>
      </c>
      <c r="H44" s="133">
        <f>H45+H46+H47+H48+H49+H50+H51+H52+H53+H55+H56+H57</f>
        <v>7067.599999999999</v>
      </c>
    </row>
    <row r="45" spans="1:8" s="197" customFormat="1" ht="72" customHeight="1" hidden="1">
      <c r="A45" s="249" t="s">
        <v>224</v>
      </c>
      <c r="B45" s="250" t="s">
        <v>51</v>
      </c>
      <c r="C45" s="251">
        <v>620</v>
      </c>
      <c r="D45" s="252" t="s">
        <v>24</v>
      </c>
      <c r="E45" s="255" t="s">
        <v>81</v>
      </c>
      <c r="F45" s="253">
        <v>0</v>
      </c>
      <c r="G45" s="254">
        <f>758.4-166.85-591.55</f>
        <v>0</v>
      </c>
      <c r="H45" s="254">
        <v>0</v>
      </c>
    </row>
    <row r="46" spans="1:8" s="10" customFormat="1" ht="108.75" customHeight="1">
      <c r="A46" s="184" t="s">
        <v>222</v>
      </c>
      <c r="B46" s="185" t="s">
        <v>51</v>
      </c>
      <c r="C46" s="186">
        <v>620</v>
      </c>
      <c r="D46" s="187" t="s">
        <v>24</v>
      </c>
      <c r="E46" s="212" t="s">
        <v>81</v>
      </c>
      <c r="F46" s="191">
        <f>1738.57348-339.02</f>
        <v>1399.55348</v>
      </c>
      <c r="G46" s="189">
        <v>400.37</v>
      </c>
      <c r="H46" s="189">
        <v>0</v>
      </c>
    </row>
    <row r="47" spans="1:8" s="197" customFormat="1" ht="93" customHeight="1">
      <c r="A47" s="184" t="s">
        <v>223</v>
      </c>
      <c r="B47" s="185" t="s">
        <v>51</v>
      </c>
      <c r="C47" s="186">
        <v>620</v>
      </c>
      <c r="D47" s="187" t="s">
        <v>24</v>
      </c>
      <c r="E47" s="212" t="s">
        <v>81</v>
      </c>
      <c r="F47" s="191">
        <v>929.33166</v>
      </c>
      <c r="G47" s="189">
        <f>1789.98+1.72</f>
        <v>1791.7</v>
      </c>
      <c r="H47" s="189">
        <v>0</v>
      </c>
    </row>
    <row r="48" spans="1:8" s="197" customFormat="1" ht="57.75" customHeight="1">
      <c r="A48" s="184" t="s">
        <v>230</v>
      </c>
      <c r="B48" s="185" t="s">
        <v>51</v>
      </c>
      <c r="C48" s="186">
        <v>620</v>
      </c>
      <c r="D48" s="187" t="s">
        <v>24</v>
      </c>
      <c r="E48" s="212" t="s">
        <v>81</v>
      </c>
      <c r="F48" s="191">
        <v>0</v>
      </c>
      <c r="G48" s="189">
        <f>599.01-87.45</f>
        <v>511.56</v>
      </c>
      <c r="H48" s="189">
        <v>0</v>
      </c>
    </row>
    <row r="49" spans="1:8" s="197" customFormat="1" ht="57.75" customHeight="1" hidden="1">
      <c r="A49" s="184" t="s">
        <v>231</v>
      </c>
      <c r="B49" s="185" t="s">
        <v>51</v>
      </c>
      <c r="C49" s="186">
        <v>620</v>
      </c>
      <c r="D49" s="187" t="s">
        <v>24</v>
      </c>
      <c r="E49" s="212" t="s">
        <v>81</v>
      </c>
      <c r="F49" s="191">
        <v>0</v>
      </c>
      <c r="G49" s="189">
        <f>1438.37-571.25-867.12</f>
        <v>0</v>
      </c>
      <c r="H49" s="189">
        <v>0</v>
      </c>
    </row>
    <row r="50" spans="1:8" s="197" customFormat="1" ht="116.25" customHeight="1">
      <c r="A50" s="184" t="s">
        <v>233</v>
      </c>
      <c r="B50" s="185" t="s">
        <v>51</v>
      </c>
      <c r="C50" s="186">
        <v>620</v>
      </c>
      <c r="D50" s="187" t="s">
        <v>24</v>
      </c>
      <c r="E50" s="212" t="s">
        <v>81</v>
      </c>
      <c r="F50" s="191">
        <v>0</v>
      </c>
      <c r="G50" s="189">
        <f>845.07-130.03-423.27</f>
        <v>291.7700000000001</v>
      </c>
      <c r="H50" s="189">
        <v>0</v>
      </c>
    </row>
    <row r="51" spans="1:8" s="197" customFormat="1" ht="73.5" customHeight="1">
      <c r="A51" s="249" t="s">
        <v>253</v>
      </c>
      <c r="B51" s="250" t="s">
        <v>51</v>
      </c>
      <c r="C51" s="251">
        <v>620</v>
      </c>
      <c r="D51" s="252" t="s">
        <v>24</v>
      </c>
      <c r="E51" s="255" t="s">
        <v>81</v>
      </c>
      <c r="F51" s="253">
        <v>0</v>
      </c>
      <c r="G51" s="254">
        <v>0</v>
      </c>
      <c r="H51" s="254">
        <v>1852.49</v>
      </c>
    </row>
    <row r="52" spans="1:8" s="197" customFormat="1" ht="65.25" customHeight="1">
      <c r="A52" s="249" t="s">
        <v>254</v>
      </c>
      <c r="B52" s="250" t="s">
        <v>51</v>
      </c>
      <c r="C52" s="251">
        <v>620</v>
      </c>
      <c r="D52" s="252" t="s">
        <v>24</v>
      </c>
      <c r="E52" s="255" t="s">
        <v>81</v>
      </c>
      <c r="F52" s="253">
        <v>0</v>
      </c>
      <c r="G52" s="254">
        <v>0</v>
      </c>
      <c r="H52" s="254">
        <v>5215.11</v>
      </c>
    </row>
    <row r="53" spans="1:8" ht="77.25" customHeight="1">
      <c r="A53" s="23" t="s">
        <v>145</v>
      </c>
      <c r="B53" s="16" t="s">
        <v>51</v>
      </c>
      <c r="C53" s="21">
        <v>620</v>
      </c>
      <c r="D53" s="12" t="s">
        <v>24</v>
      </c>
      <c r="E53" s="148" t="s">
        <v>81</v>
      </c>
      <c r="F53" s="121">
        <v>507.57653</v>
      </c>
      <c r="G53" s="133">
        <v>0</v>
      </c>
      <c r="H53" s="133">
        <v>0</v>
      </c>
    </row>
    <row r="54" spans="1:8" s="100" customFormat="1" ht="77.25" customHeight="1">
      <c r="A54" s="23" t="s">
        <v>231</v>
      </c>
      <c r="B54" s="16" t="s">
        <v>51</v>
      </c>
      <c r="C54" s="21">
        <v>620</v>
      </c>
      <c r="D54" s="12" t="s">
        <v>24</v>
      </c>
      <c r="E54" s="148" t="s">
        <v>81</v>
      </c>
      <c r="F54" s="121">
        <v>0</v>
      </c>
      <c r="G54" s="133">
        <v>0</v>
      </c>
      <c r="H54" s="133">
        <v>1903.44</v>
      </c>
    </row>
    <row r="55" spans="1:8" s="11" customFormat="1" ht="105" customHeight="1">
      <c r="A55" s="23" t="s">
        <v>146</v>
      </c>
      <c r="B55" s="16" t="s">
        <v>51</v>
      </c>
      <c r="C55" s="21">
        <v>620</v>
      </c>
      <c r="D55" s="12" t="s">
        <v>24</v>
      </c>
      <c r="E55" s="148" t="s">
        <v>81</v>
      </c>
      <c r="F55" s="121">
        <f>749.99863-258.48</f>
        <v>491.51863000000003</v>
      </c>
      <c r="G55" s="133">
        <v>0</v>
      </c>
      <c r="H55" s="133">
        <v>0</v>
      </c>
    </row>
    <row r="56" spans="1:8" s="197" customFormat="1" ht="66" customHeight="1">
      <c r="A56" s="184" t="s">
        <v>232</v>
      </c>
      <c r="B56" s="185" t="s">
        <v>51</v>
      </c>
      <c r="C56" s="186">
        <v>620</v>
      </c>
      <c r="D56" s="187" t="s">
        <v>24</v>
      </c>
      <c r="E56" s="212" t="s">
        <v>81</v>
      </c>
      <c r="F56" s="191">
        <v>0</v>
      </c>
      <c r="G56" s="189">
        <f>1488.56-0.32</f>
        <v>1488.24</v>
      </c>
      <c r="H56" s="189">
        <v>0</v>
      </c>
    </row>
    <row r="57" spans="1:8" s="80" customFormat="1" ht="78" customHeight="1">
      <c r="A57" s="23" t="s">
        <v>147</v>
      </c>
      <c r="B57" s="16" t="s">
        <v>51</v>
      </c>
      <c r="C57" s="21">
        <v>620</v>
      </c>
      <c r="D57" s="12" t="s">
        <v>24</v>
      </c>
      <c r="E57" s="148" t="s">
        <v>81</v>
      </c>
      <c r="F57" s="121">
        <f>F59+F60</f>
        <v>2662.5</v>
      </c>
      <c r="G57" s="133">
        <f>G58+G59+G60</f>
        <v>1873.12</v>
      </c>
      <c r="H57" s="133">
        <f>H59+H60</f>
        <v>0</v>
      </c>
    </row>
    <row r="58" spans="1:8" s="100" customFormat="1" ht="119.25" customHeight="1">
      <c r="A58" s="184" t="s">
        <v>234</v>
      </c>
      <c r="B58" s="185" t="s">
        <v>51</v>
      </c>
      <c r="C58" s="186">
        <v>620</v>
      </c>
      <c r="D58" s="187" t="s">
        <v>24</v>
      </c>
      <c r="E58" s="212" t="s">
        <v>81</v>
      </c>
      <c r="F58" s="191">
        <v>0</v>
      </c>
      <c r="G58" s="189">
        <v>1873.12</v>
      </c>
      <c r="H58" s="189">
        <v>0</v>
      </c>
    </row>
    <row r="59" spans="1:8" ht="96.75" customHeight="1">
      <c r="A59" s="23" t="s">
        <v>148</v>
      </c>
      <c r="B59" s="16" t="s">
        <v>51</v>
      </c>
      <c r="C59" s="21">
        <v>620</v>
      </c>
      <c r="D59" s="12" t="s">
        <v>24</v>
      </c>
      <c r="E59" s="148" t="s">
        <v>81</v>
      </c>
      <c r="F59" s="121">
        <v>1612.5</v>
      </c>
      <c r="G59" s="133">
        <v>0</v>
      </c>
      <c r="H59" s="133">
        <v>0</v>
      </c>
    </row>
    <row r="60" spans="1:8" s="166" customFormat="1" ht="96" customHeight="1">
      <c r="A60" s="184" t="s">
        <v>149</v>
      </c>
      <c r="B60" s="185" t="s">
        <v>51</v>
      </c>
      <c r="C60" s="186">
        <v>620</v>
      </c>
      <c r="D60" s="187" t="s">
        <v>24</v>
      </c>
      <c r="E60" s="187" t="s">
        <v>81</v>
      </c>
      <c r="F60" s="188">
        <f>1050+75-75</f>
        <v>1050</v>
      </c>
      <c r="G60" s="189">
        <v>0</v>
      </c>
      <c r="H60" s="189">
        <v>0</v>
      </c>
    </row>
    <row r="61" spans="1:8" s="11" customFormat="1" ht="114" customHeight="1">
      <c r="A61" s="23" t="s">
        <v>175</v>
      </c>
      <c r="B61" s="115" t="s">
        <v>51</v>
      </c>
      <c r="C61" s="21">
        <v>620</v>
      </c>
      <c r="D61" s="12" t="s">
        <v>24</v>
      </c>
      <c r="E61" s="12" t="s">
        <v>136</v>
      </c>
      <c r="F61" s="13">
        <f>F62</f>
        <v>1067.77</v>
      </c>
      <c r="G61" s="133">
        <f>G62+G63</f>
        <v>530.78</v>
      </c>
      <c r="H61" s="133">
        <f>H62</f>
        <v>0</v>
      </c>
    </row>
    <row r="62" spans="1:8" s="11" customFormat="1" ht="78.75" customHeight="1">
      <c r="A62" s="23" t="s">
        <v>152</v>
      </c>
      <c r="B62" s="16" t="s">
        <v>51</v>
      </c>
      <c r="C62" s="21">
        <v>620</v>
      </c>
      <c r="D62" s="12" t="s">
        <v>24</v>
      </c>
      <c r="E62" s="12" t="s">
        <v>136</v>
      </c>
      <c r="F62" s="13">
        <v>1067.77</v>
      </c>
      <c r="G62" s="133">
        <v>0</v>
      </c>
      <c r="H62" s="133">
        <v>0</v>
      </c>
    </row>
    <row r="63" spans="1:8" s="100" customFormat="1" ht="78.75" customHeight="1">
      <c r="A63" s="23" t="s">
        <v>247</v>
      </c>
      <c r="B63" s="16" t="s">
        <v>51</v>
      </c>
      <c r="C63" s="21">
        <v>620</v>
      </c>
      <c r="D63" s="12" t="s">
        <v>24</v>
      </c>
      <c r="E63" s="12" t="s">
        <v>136</v>
      </c>
      <c r="F63" s="13">
        <v>0</v>
      </c>
      <c r="G63" s="133">
        <v>530.78</v>
      </c>
      <c r="H63" s="133">
        <v>0</v>
      </c>
    </row>
    <row r="64" spans="1:8" s="197" customFormat="1" ht="78.75" customHeight="1">
      <c r="A64" s="249" t="s">
        <v>256</v>
      </c>
      <c r="B64" s="16" t="s">
        <v>51</v>
      </c>
      <c r="C64" s="21">
        <v>620</v>
      </c>
      <c r="D64" s="252" t="s">
        <v>24</v>
      </c>
      <c r="E64" s="252"/>
      <c r="F64" s="271">
        <v>0</v>
      </c>
      <c r="G64" s="254">
        <v>0</v>
      </c>
      <c r="H64" s="254">
        <f>H65</f>
        <v>284.24</v>
      </c>
    </row>
    <row r="65" spans="1:8" s="197" customFormat="1" ht="78.75" customHeight="1">
      <c r="A65" s="249" t="s">
        <v>255</v>
      </c>
      <c r="B65" s="16" t="s">
        <v>51</v>
      </c>
      <c r="C65" s="21">
        <v>620</v>
      </c>
      <c r="D65" s="252" t="s">
        <v>24</v>
      </c>
      <c r="E65" s="252"/>
      <c r="F65" s="271">
        <v>0</v>
      </c>
      <c r="G65" s="254">
        <v>0</v>
      </c>
      <c r="H65" s="254">
        <v>284.24</v>
      </c>
    </row>
    <row r="66" spans="1:8" s="11" customFormat="1" ht="93.75" customHeight="1">
      <c r="A66" s="23" t="s">
        <v>120</v>
      </c>
      <c r="B66" s="16" t="s">
        <v>51</v>
      </c>
      <c r="C66" s="103">
        <v>620</v>
      </c>
      <c r="D66" s="12" t="s">
        <v>27</v>
      </c>
      <c r="E66" s="12" t="s">
        <v>121</v>
      </c>
      <c r="F66" s="13">
        <f>F67+F71+F72</f>
        <v>154097.60700000002</v>
      </c>
      <c r="G66" s="133">
        <f>G67</f>
        <v>141874.1</v>
      </c>
      <c r="H66" s="133">
        <f>H67</f>
        <v>142068.03</v>
      </c>
    </row>
    <row r="67" spans="1:8" s="197" customFormat="1" ht="93.75">
      <c r="A67" s="184" t="s">
        <v>176</v>
      </c>
      <c r="B67" s="185" t="s">
        <v>51</v>
      </c>
      <c r="C67" s="186">
        <v>620</v>
      </c>
      <c r="D67" s="187" t="s">
        <v>24</v>
      </c>
      <c r="E67" s="187" t="s">
        <v>122</v>
      </c>
      <c r="F67" s="188">
        <f>F68+F69+F70</f>
        <v>154097.60700000002</v>
      </c>
      <c r="G67" s="188">
        <f>G68+G69+G70+G72</f>
        <v>141874.1</v>
      </c>
      <c r="H67" s="188">
        <f>H68+H69+H70+H72</f>
        <v>142068.03</v>
      </c>
    </row>
    <row r="68" spans="1:8" s="197" customFormat="1" ht="162.75" customHeight="1">
      <c r="A68" s="249" t="s">
        <v>39</v>
      </c>
      <c r="B68" s="250" t="s">
        <v>51</v>
      </c>
      <c r="C68" s="289">
        <v>620</v>
      </c>
      <c r="D68" s="252" t="s">
        <v>24</v>
      </c>
      <c r="E68" s="252" t="s">
        <v>122</v>
      </c>
      <c r="F68" s="290">
        <f>135041.48-1913.463+2361.79+273.4</f>
        <v>135763.20700000002</v>
      </c>
      <c r="G68" s="254">
        <f>126621.93+248.3+206.37+749.7</f>
        <v>127826.29999999999</v>
      </c>
      <c r="H68" s="254">
        <v>127780.53</v>
      </c>
    </row>
    <row r="69" spans="1:8" ht="75">
      <c r="A69" s="23" t="s">
        <v>18</v>
      </c>
      <c r="B69" s="16" t="s">
        <v>51</v>
      </c>
      <c r="C69" s="104">
        <v>620</v>
      </c>
      <c r="D69" s="12">
        <v>1003</v>
      </c>
      <c r="E69" s="12" t="s">
        <v>122</v>
      </c>
      <c r="F69" s="13">
        <f>18760.4-4248.2+66.7</f>
        <v>14578.900000000001</v>
      </c>
      <c r="G69" s="133">
        <v>9292.2</v>
      </c>
      <c r="H69" s="133">
        <v>9551.2</v>
      </c>
    </row>
    <row r="70" spans="1:8" ht="113.25" customHeight="1">
      <c r="A70" s="23" t="s">
        <v>19</v>
      </c>
      <c r="B70" s="16" t="s">
        <v>51</v>
      </c>
      <c r="C70" s="104">
        <v>620</v>
      </c>
      <c r="D70" s="12" t="s">
        <v>27</v>
      </c>
      <c r="E70" s="12" t="s">
        <v>123</v>
      </c>
      <c r="F70" s="13">
        <f>4431.6-609.4-66.7</f>
        <v>3755.5000000000005</v>
      </c>
      <c r="G70" s="133">
        <v>4755.6</v>
      </c>
      <c r="H70" s="133">
        <v>4736.3</v>
      </c>
    </row>
    <row r="71" spans="1:12" s="197" customFormat="1" ht="2.25" customHeight="1">
      <c r="A71" s="184"/>
      <c r="B71" s="185"/>
      <c r="C71" s="214"/>
      <c r="D71" s="187"/>
      <c r="E71" s="187"/>
      <c r="F71" s="210"/>
      <c r="G71" s="210"/>
      <c r="H71" s="210"/>
      <c r="L71" s="198"/>
    </row>
    <row r="72" spans="1:12" s="197" customFormat="1" ht="0.75" customHeight="1" hidden="1">
      <c r="A72" s="184"/>
      <c r="B72" s="185"/>
      <c r="C72" s="214"/>
      <c r="D72" s="187"/>
      <c r="E72" s="215"/>
      <c r="F72" s="188"/>
      <c r="G72" s="189"/>
      <c r="H72" s="189"/>
      <c r="L72" s="198"/>
    </row>
    <row r="73" spans="1:8" ht="409.5">
      <c r="A73" s="120" t="s">
        <v>124</v>
      </c>
      <c r="B73" s="26" t="s">
        <v>51</v>
      </c>
      <c r="C73" s="27">
        <v>620</v>
      </c>
      <c r="D73" s="29" t="s">
        <v>24</v>
      </c>
      <c r="E73" s="149" t="s">
        <v>82</v>
      </c>
      <c r="F73" s="150">
        <f>F74</f>
        <v>5376.200000000001</v>
      </c>
      <c r="G73" s="143">
        <f>G74</f>
        <v>4996.3</v>
      </c>
      <c r="H73" s="143">
        <f>H74</f>
        <v>4996.3</v>
      </c>
    </row>
    <row r="74" spans="1:8" ht="378" customHeight="1">
      <c r="A74" s="23" t="s">
        <v>125</v>
      </c>
      <c r="B74" s="16" t="s">
        <v>51</v>
      </c>
      <c r="C74" s="21">
        <v>620</v>
      </c>
      <c r="D74" s="12" t="s">
        <v>24</v>
      </c>
      <c r="E74" s="148" t="s">
        <v>83</v>
      </c>
      <c r="F74" s="121">
        <f>5624.6-248.4</f>
        <v>5376.200000000001</v>
      </c>
      <c r="G74" s="133">
        <v>4996.3</v>
      </c>
      <c r="H74" s="133">
        <v>4996.3</v>
      </c>
    </row>
    <row r="75" spans="1:8" s="100" customFormat="1" ht="60" customHeight="1">
      <c r="A75" s="120" t="s">
        <v>197</v>
      </c>
      <c r="B75" s="16" t="s">
        <v>51</v>
      </c>
      <c r="C75" s="21">
        <v>620</v>
      </c>
      <c r="D75" s="12" t="s">
        <v>24</v>
      </c>
      <c r="E75" s="151" t="s">
        <v>198</v>
      </c>
      <c r="F75" s="150">
        <f>F76+F77+F78</f>
        <v>4295.5</v>
      </c>
      <c r="G75" s="150">
        <f>G76+G77+G78</f>
        <v>5210.69</v>
      </c>
      <c r="H75" s="150">
        <f>H76+H77+H78</f>
        <v>4817.13</v>
      </c>
    </row>
    <row r="76" spans="1:12" s="100" customFormat="1" ht="162" customHeight="1">
      <c r="A76" s="23" t="s">
        <v>196</v>
      </c>
      <c r="B76" s="16" t="s">
        <v>51</v>
      </c>
      <c r="C76" s="152">
        <v>620</v>
      </c>
      <c r="D76" s="12" t="s">
        <v>24</v>
      </c>
      <c r="E76" s="153" t="s">
        <v>199</v>
      </c>
      <c r="F76" s="213">
        <v>1821.9</v>
      </c>
      <c r="G76" s="133">
        <v>0</v>
      </c>
      <c r="H76" s="133">
        <v>0</v>
      </c>
      <c r="L76" s="206"/>
    </row>
    <row r="77" spans="1:12" s="100" customFormat="1" ht="162" customHeight="1">
      <c r="A77" s="23" t="s">
        <v>244</v>
      </c>
      <c r="B77" s="16" t="s">
        <v>51</v>
      </c>
      <c r="C77" s="152">
        <v>620</v>
      </c>
      <c r="D77" s="12" t="s">
        <v>24</v>
      </c>
      <c r="E77" s="153" t="s">
        <v>216</v>
      </c>
      <c r="F77" s="227">
        <v>0</v>
      </c>
      <c r="G77" s="133">
        <v>0</v>
      </c>
      <c r="H77" s="133">
        <v>0</v>
      </c>
      <c r="L77" s="206"/>
    </row>
    <row r="78" spans="1:12" s="197" customFormat="1" ht="162" customHeight="1">
      <c r="A78" s="249" t="s">
        <v>245</v>
      </c>
      <c r="B78" s="250" t="s">
        <v>51</v>
      </c>
      <c r="C78" s="291">
        <v>620</v>
      </c>
      <c r="D78" s="252" t="s">
        <v>24</v>
      </c>
      <c r="E78" s="292" t="s">
        <v>218</v>
      </c>
      <c r="F78" s="290">
        <v>2473.6000000000004</v>
      </c>
      <c r="G78" s="254">
        <f>5019.9-70.31+261.1</f>
        <v>5210.69</v>
      </c>
      <c r="H78" s="254">
        <f>4995.1-177.97</f>
        <v>4817.13</v>
      </c>
      <c r="L78" s="293"/>
    </row>
    <row r="79" spans="1:8" s="100" customFormat="1" ht="87" customHeight="1">
      <c r="A79" s="120" t="s">
        <v>138</v>
      </c>
      <c r="B79" s="16" t="s">
        <v>51</v>
      </c>
      <c r="C79" s="152">
        <v>620</v>
      </c>
      <c r="D79" s="12" t="s">
        <v>31</v>
      </c>
      <c r="E79" s="153" t="s">
        <v>84</v>
      </c>
      <c r="F79" s="121">
        <f>F81+F83</f>
        <v>0</v>
      </c>
      <c r="G79" s="121">
        <f>G81+G83</f>
        <v>3325.27</v>
      </c>
      <c r="H79" s="121">
        <f>H81+H83</f>
        <v>0</v>
      </c>
    </row>
    <row r="80" spans="1:8" s="100" customFormat="1" ht="87" customHeight="1">
      <c r="A80" s="120" t="s">
        <v>108</v>
      </c>
      <c r="B80" s="16" t="s">
        <v>51</v>
      </c>
      <c r="C80" s="152">
        <v>620</v>
      </c>
      <c r="D80" s="12" t="s">
        <v>31</v>
      </c>
      <c r="E80" s="153" t="s">
        <v>87</v>
      </c>
      <c r="F80" s="121">
        <v>0</v>
      </c>
      <c r="G80" s="121">
        <f>G81+G83</f>
        <v>3325.27</v>
      </c>
      <c r="H80" s="121">
        <v>0</v>
      </c>
    </row>
    <row r="81" spans="1:8" s="100" customFormat="1" ht="149.25" customHeight="1">
      <c r="A81" s="23" t="s">
        <v>238</v>
      </c>
      <c r="B81" s="16" t="s">
        <v>51</v>
      </c>
      <c r="C81" s="152">
        <v>620</v>
      </c>
      <c r="D81" s="12" t="s">
        <v>31</v>
      </c>
      <c r="E81" s="153" t="s">
        <v>236</v>
      </c>
      <c r="F81" s="121">
        <f>F82</f>
        <v>0</v>
      </c>
      <c r="G81" s="121">
        <f>G82</f>
        <v>2489.67</v>
      </c>
      <c r="H81" s="121">
        <f>H82</f>
        <v>0</v>
      </c>
    </row>
    <row r="82" spans="1:8" s="197" customFormat="1" ht="68.25" customHeight="1">
      <c r="A82" s="184" t="s">
        <v>242</v>
      </c>
      <c r="B82" s="185" t="s">
        <v>51</v>
      </c>
      <c r="C82" s="285">
        <v>620</v>
      </c>
      <c r="D82" s="187" t="s">
        <v>31</v>
      </c>
      <c r="E82" s="286" t="s">
        <v>236</v>
      </c>
      <c r="F82" s="191">
        <v>0</v>
      </c>
      <c r="G82" s="189">
        <f>2762.67-273</f>
        <v>2489.67</v>
      </c>
      <c r="H82" s="189">
        <v>0</v>
      </c>
    </row>
    <row r="83" spans="1:8" s="100" customFormat="1" ht="149.25" customHeight="1">
      <c r="A83" s="23" t="s">
        <v>240</v>
      </c>
      <c r="B83" s="16" t="s">
        <v>51</v>
      </c>
      <c r="C83" s="152">
        <v>620</v>
      </c>
      <c r="D83" s="12" t="s">
        <v>31</v>
      </c>
      <c r="E83" s="153" t="s">
        <v>243</v>
      </c>
      <c r="F83" s="121">
        <f>F84</f>
        <v>0</v>
      </c>
      <c r="G83" s="121">
        <f>G84</f>
        <v>835.6</v>
      </c>
      <c r="H83" s="121">
        <f>H84</f>
        <v>0</v>
      </c>
    </row>
    <row r="84" spans="1:8" s="100" customFormat="1" ht="83.25" customHeight="1">
      <c r="A84" s="23" t="s">
        <v>241</v>
      </c>
      <c r="B84" s="16" t="s">
        <v>51</v>
      </c>
      <c r="C84" s="152">
        <v>620</v>
      </c>
      <c r="D84" s="12" t="s">
        <v>31</v>
      </c>
      <c r="E84" s="153" t="s">
        <v>243</v>
      </c>
      <c r="F84" s="121">
        <v>0</v>
      </c>
      <c r="G84" s="133">
        <v>835.6</v>
      </c>
      <c r="H84" s="133">
        <v>0</v>
      </c>
    </row>
    <row r="85" spans="1:8" ht="46.5" customHeight="1">
      <c r="A85" s="394" t="s">
        <v>126</v>
      </c>
      <c r="B85" s="395" t="s">
        <v>143</v>
      </c>
      <c r="C85" s="379" t="s">
        <v>141</v>
      </c>
      <c r="D85" s="384" t="s">
        <v>33</v>
      </c>
      <c r="E85" s="386" t="s">
        <v>93</v>
      </c>
      <c r="F85" s="387">
        <f>F89+F94+F96</f>
        <v>9849.063</v>
      </c>
      <c r="G85" s="390">
        <f>G89+G94+G96+G87</f>
        <v>14079.869999999999</v>
      </c>
      <c r="H85" s="392">
        <f>H89+H94+H96</f>
        <v>14059.17</v>
      </c>
    </row>
    <row r="86" spans="1:8" ht="68.25" customHeight="1">
      <c r="A86" s="394"/>
      <c r="B86" s="396"/>
      <c r="C86" s="385"/>
      <c r="D86" s="385"/>
      <c r="E86" s="385"/>
      <c r="F86" s="385"/>
      <c r="G86" s="391"/>
      <c r="H86" s="393"/>
    </row>
    <row r="87" spans="1:8" s="100" customFormat="1" ht="68.25" customHeight="1">
      <c r="A87" s="120" t="s">
        <v>102</v>
      </c>
      <c r="B87" s="192" t="s">
        <v>51</v>
      </c>
      <c r="C87" s="379" t="s">
        <v>215</v>
      </c>
      <c r="D87" s="193"/>
      <c r="E87" s="193"/>
      <c r="F87" s="193"/>
      <c r="G87" s="225">
        <f>G88</f>
        <v>0</v>
      </c>
      <c r="H87" s="194"/>
    </row>
    <row r="88" spans="1:8" s="100" customFormat="1" ht="68.25" customHeight="1">
      <c r="A88" s="23" t="s">
        <v>214</v>
      </c>
      <c r="B88" s="192" t="s">
        <v>51</v>
      </c>
      <c r="C88" s="380"/>
      <c r="D88" s="193"/>
      <c r="E88" s="193"/>
      <c r="F88" s="195">
        <v>0</v>
      </c>
      <c r="G88" s="225">
        <v>0</v>
      </c>
      <c r="H88" s="196">
        <v>0</v>
      </c>
    </row>
    <row r="89" spans="1:9" ht="105.75" customHeight="1">
      <c r="A89" s="120" t="s">
        <v>127</v>
      </c>
      <c r="B89" s="154" t="s">
        <v>200</v>
      </c>
      <c r="C89" s="155" t="s">
        <v>140</v>
      </c>
      <c r="D89" s="156" t="s">
        <v>36</v>
      </c>
      <c r="E89" s="157" t="s">
        <v>135</v>
      </c>
      <c r="F89" s="158">
        <f>F90</f>
        <v>2183.763</v>
      </c>
      <c r="G89" s="159">
        <f>G90</f>
        <v>6471.87</v>
      </c>
      <c r="H89" s="159">
        <f>H90</f>
        <v>6451.17</v>
      </c>
      <c r="I89" s="159">
        <f>I90</f>
        <v>0</v>
      </c>
    </row>
    <row r="90" spans="1:8" ht="93.75">
      <c r="A90" s="23" t="s">
        <v>178</v>
      </c>
      <c r="B90" s="160" t="s">
        <v>51</v>
      </c>
      <c r="C90" s="21">
        <v>620</v>
      </c>
      <c r="D90" s="22" t="s">
        <v>36</v>
      </c>
      <c r="E90" s="12" t="s">
        <v>128</v>
      </c>
      <c r="F90" s="13">
        <f>F91+F92+F93</f>
        <v>2183.763</v>
      </c>
      <c r="G90" s="133">
        <f>G91+G92+G93</f>
        <v>6471.87</v>
      </c>
      <c r="H90" s="133">
        <f>H91+H92+H93</f>
        <v>6451.17</v>
      </c>
    </row>
    <row r="91" spans="1:8" ht="112.5">
      <c r="A91" s="24" t="s">
        <v>45</v>
      </c>
      <c r="B91" s="16" t="s">
        <v>51</v>
      </c>
      <c r="C91" s="21">
        <v>620</v>
      </c>
      <c r="D91" s="12" t="s">
        <v>36</v>
      </c>
      <c r="E91" s="12" t="s">
        <v>128</v>
      </c>
      <c r="F91" s="13">
        <f>175-112.5</f>
        <v>62.5</v>
      </c>
      <c r="G91" s="133">
        <v>300</v>
      </c>
      <c r="H91" s="133">
        <v>287.5</v>
      </c>
    </row>
    <row r="92" spans="1:8" ht="56.25">
      <c r="A92" s="24" t="s">
        <v>142</v>
      </c>
      <c r="B92" s="16" t="s">
        <v>144</v>
      </c>
      <c r="C92" s="21">
        <v>610</v>
      </c>
      <c r="D92" s="12" t="s">
        <v>25</v>
      </c>
      <c r="E92" s="12" t="s">
        <v>128</v>
      </c>
      <c r="F92" s="13">
        <f>160.5-40-12.7</f>
        <v>107.8</v>
      </c>
      <c r="G92" s="133">
        <v>171.9</v>
      </c>
      <c r="H92" s="133">
        <v>163.7</v>
      </c>
    </row>
    <row r="93" spans="1:8" s="100" customFormat="1" ht="84.75" customHeight="1">
      <c r="A93" s="24" t="s">
        <v>226</v>
      </c>
      <c r="B93" s="16" t="s">
        <v>260</v>
      </c>
      <c r="C93" s="21">
        <v>680</v>
      </c>
      <c r="D93" s="12" t="s">
        <v>25</v>
      </c>
      <c r="E93" s="12" t="s">
        <v>128</v>
      </c>
      <c r="F93" s="13">
        <v>2013.463</v>
      </c>
      <c r="G93" s="133">
        <v>5999.97</v>
      </c>
      <c r="H93" s="133">
        <v>5999.97</v>
      </c>
    </row>
    <row r="94" spans="1:8" ht="225">
      <c r="A94" s="25" t="s">
        <v>129</v>
      </c>
      <c r="B94" s="16" t="s">
        <v>51</v>
      </c>
      <c r="C94" s="27">
        <v>620</v>
      </c>
      <c r="D94" s="28">
        <v>1003</v>
      </c>
      <c r="E94" s="29" t="s">
        <v>131</v>
      </c>
      <c r="F94" s="30">
        <f>F95</f>
        <v>7655.3</v>
      </c>
      <c r="G94" s="30">
        <f>G95</f>
        <v>7608</v>
      </c>
      <c r="H94" s="30">
        <f>H95</f>
        <v>7608</v>
      </c>
    </row>
    <row r="95" spans="1:8" ht="168.75">
      <c r="A95" s="23" t="s">
        <v>130</v>
      </c>
      <c r="B95" s="16" t="s">
        <v>51</v>
      </c>
      <c r="C95" s="21">
        <v>620</v>
      </c>
      <c r="D95" s="22">
        <v>1003</v>
      </c>
      <c r="E95" s="12" t="s">
        <v>132</v>
      </c>
      <c r="F95" s="13">
        <v>7655.3</v>
      </c>
      <c r="G95" s="133">
        <v>7608</v>
      </c>
      <c r="H95" s="133">
        <v>7608</v>
      </c>
    </row>
    <row r="96" spans="1:8" ht="93.75">
      <c r="A96" s="31" t="s">
        <v>133</v>
      </c>
      <c r="B96" s="26" t="s">
        <v>51</v>
      </c>
      <c r="C96" s="27">
        <v>620</v>
      </c>
      <c r="D96" s="28">
        <v>1003</v>
      </c>
      <c r="E96" s="29" t="s">
        <v>134</v>
      </c>
      <c r="F96" s="30">
        <f>F97</f>
        <v>10</v>
      </c>
      <c r="G96" s="30">
        <f>G97</f>
        <v>0</v>
      </c>
      <c r="H96" s="30">
        <f>H97</f>
        <v>0</v>
      </c>
    </row>
    <row r="97" spans="1:8" ht="93.75">
      <c r="A97" s="24" t="s">
        <v>177</v>
      </c>
      <c r="B97" s="16" t="s">
        <v>51</v>
      </c>
      <c r="C97" s="21">
        <v>620</v>
      </c>
      <c r="D97" s="22">
        <v>1003</v>
      </c>
      <c r="E97" s="12" t="s">
        <v>227</v>
      </c>
      <c r="F97" s="13">
        <v>10</v>
      </c>
      <c r="G97" s="13">
        <v>0</v>
      </c>
      <c r="H97" s="13">
        <v>0</v>
      </c>
    </row>
    <row r="98" spans="1:8" ht="18.75">
      <c r="A98" s="17"/>
      <c r="B98" s="18"/>
      <c r="C98" s="19"/>
      <c r="D98" s="20"/>
      <c r="E98" s="20"/>
      <c r="F98" s="14"/>
      <c r="G98" s="14"/>
      <c r="H98" s="14"/>
    </row>
    <row r="99" ht="18.75">
      <c r="A99" s="1"/>
    </row>
    <row r="100" ht="18.75">
      <c r="A100" s="1"/>
    </row>
  </sheetData>
  <sheetProtection/>
  <mergeCells count="40">
    <mergeCell ref="G13:G14"/>
    <mergeCell ref="H13:H14"/>
    <mergeCell ref="H31:H32"/>
    <mergeCell ref="G31:G32"/>
    <mergeCell ref="B31:B32"/>
    <mergeCell ref="B29:B30"/>
    <mergeCell ref="C29:C30"/>
    <mergeCell ref="D29:D30"/>
    <mergeCell ref="E29:E30"/>
    <mergeCell ref="D31:D32"/>
    <mergeCell ref="A10:A11"/>
    <mergeCell ref="B10:B11"/>
    <mergeCell ref="C10:E10"/>
    <mergeCell ref="F10:H10"/>
    <mergeCell ref="A13:A14"/>
    <mergeCell ref="C13:C14"/>
    <mergeCell ref="B13:B14"/>
    <mergeCell ref="D13:D14"/>
    <mergeCell ref="E13:E14"/>
    <mergeCell ref="F13:F14"/>
    <mergeCell ref="G85:G86"/>
    <mergeCell ref="H85:H86"/>
    <mergeCell ref="A85:A86"/>
    <mergeCell ref="B85:B86"/>
    <mergeCell ref="C85:C86"/>
    <mergeCell ref="A6:H6"/>
    <mergeCell ref="A7:H7"/>
    <mergeCell ref="A8:H8"/>
    <mergeCell ref="G29:G30"/>
    <mergeCell ref="H29:H30"/>
    <mergeCell ref="C87:C88"/>
    <mergeCell ref="A29:A30"/>
    <mergeCell ref="C31:C32"/>
    <mergeCell ref="F29:F30"/>
    <mergeCell ref="D85:D86"/>
    <mergeCell ref="E85:E86"/>
    <mergeCell ref="F85:F86"/>
    <mergeCell ref="A31:A32"/>
    <mergeCell ref="E31:E32"/>
    <mergeCell ref="F31:F32"/>
  </mergeCells>
  <printOptions/>
  <pageMargins left="0.2362204724409449" right="0.2362204724409449" top="0.7480314960629921" bottom="0.7480314960629921" header="0.31496062992125984" footer="0.31496062992125984"/>
  <pageSetup firstPageNumber="33" useFirstPageNumber="1" fitToHeight="0" fitToWidth="1" horizontalDpi="600" verticalDpi="600" orientation="portrait" paperSize="9" scale="55" r:id="rId3"/>
  <rowBreaks count="5" manualBreakCount="5">
    <brk id="23" max="7" man="1"/>
    <brk id="43" max="255" man="1"/>
    <brk id="58" max="7" man="1"/>
    <brk id="72" max="7" man="1"/>
    <brk id="78" max="7" man="1"/>
  </rowBreak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view="pageBreakPreview" zoomScale="60" workbookViewId="0" topLeftCell="A31">
      <selection activeCell="H23" sqref="H23:H24"/>
    </sheetView>
  </sheetViews>
  <sheetFormatPr defaultColWidth="9.140625" defaultRowHeight="15"/>
  <cols>
    <col min="1" max="1" width="45.7109375" style="100" customWidth="1"/>
    <col min="2" max="2" width="34.28125" style="100" customWidth="1"/>
    <col min="3" max="3" width="9.140625" style="100" customWidth="1"/>
    <col min="4" max="4" width="16.421875" style="100" customWidth="1"/>
    <col min="5" max="5" width="18.140625" style="100" customWidth="1"/>
    <col min="6" max="6" width="15.7109375" style="100" customWidth="1"/>
    <col min="7" max="7" width="21.28125" style="100" customWidth="1"/>
    <col min="8" max="8" width="18.28125" style="100" customWidth="1"/>
    <col min="9" max="9" width="20.140625" style="100" hidden="1" customWidth="1"/>
    <col min="10" max="11" width="9.140625" style="100" customWidth="1"/>
    <col min="12" max="12" width="51.28125" style="100" customWidth="1"/>
    <col min="13" max="16384" width="9.140625" style="100" customWidth="1"/>
  </cols>
  <sheetData>
    <row r="1" spans="1:8" ht="18.75" customHeight="1">
      <c r="A1" s="108"/>
      <c r="B1" s="108"/>
      <c r="C1" s="108"/>
      <c r="D1" s="108"/>
      <c r="E1" s="108"/>
      <c r="F1" s="43" t="s">
        <v>220</v>
      </c>
      <c r="G1" s="107"/>
      <c r="H1" s="107"/>
    </row>
    <row r="2" spans="1:8" ht="15" customHeight="1">
      <c r="A2" s="108"/>
      <c r="B2" s="108"/>
      <c r="C2" s="108"/>
      <c r="D2" s="108"/>
      <c r="E2" s="108"/>
      <c r="F2" s="43" t="s">
        <v>161</v>
      </c>
      <c r="G2" s="107"/>
      <c r="H2" s="107"/>
    </row>
    <row r="3" spans="1:8" ht="15.75" customHeight="1">
      <c r="A3" s="108"/>
      <c r="B3" s="108"/>
      <c r="C3" s="108"/>
      <c r="D3" s="108"/>
      <c r="E3" s="108"/>
      <c r="F3" s="43" t="s">
        <v>52</v>
      </c>
      <c r="G3" s="107"/>
      <c r="H3" s="107"/>
    </row>
    <row r="4" spans="1:8" ht="18.75" customHeight="1">
      <c r="A4" s="108"/>
      <c r="B4" s="108"/>
      <c r="C4" s="108"/>
      <c r="D4" s="108"/>
      <c r="E4" s="108"/>
      <c r="F4" s="43" t="s">
        <v>209</v>
      </c>
      <c r="G4" s="107"/>
      <c r="H4" s="107"/>
    </row>
    <row r="5" ht="18.75">
      <c r="A5" s="1"/>
    </row>
    <row r="6" spans="1:8" ht="18.75">
      <c r="A6" s="397" t="s">
        <v>0</v>
      </c>
      <c r="B6" s="398"/>
      <c r="C6" s="398"/>
      <c r="D6" s="398"/>
      <c r="E6" s="398"/>
      <c r="F6" s="398"/>
      <c r="G6" s="398"/>
      <c r="H6" s="398"/>
    </row>
    <row r="7" spans="1:8" ht="18.75">
      <c r="A7" s="397" t="s">
        <v>219</v>
      </c>
      <c r="B7" s="398"/>
      <c r="C7" s="398"/>
      <c r="D7" s="398"/>
      <c r="E7" s="398"/>
      <c r="F7" s="398"/>
      <c r="G7" s="398"/>
      <c r="H7" s="398"/>
    </row>
    <row r="8" spans="1:8" ht="18.75">
      <c r="A8" s="397"/>
      <c r="B8" s="398"/>
      <c r="C8" s="398"/>
      <c r="D8" s="398"/>
      <c r="E8" s="398"/>
      <c r="F8" s="398"/>
      <c r="G8" s="398"/>
      <c r="H8" s="398"/>
    </row>
    <row r="9" ht="18.75">
      <c r="A9" s="2"/>
    </row>
    <row r="10" spans="1:8" ht="35.25" customHeight="1">
      <c r="A10" s="382" t="s">
        <v>1</v>
      </c>
      <c r="B10" s="382" t="s">
        <v>2</v>
      </c>
      <c r="C10" s="382" t="s">
        <v>3</v>
      </c>
      <c r="D10" s="382"/>
      <c r="E10" s="382"/>
      <c r="F10" s="382" t="s">
        <v>4</v>
      </c>
      <c r="G10" s="382"/>
      <c r="H10" s="382"/>
    </row>
    <row r="11" spans="1:8" ht="46.5" customHeight="1">
      <c r="A11" s="382"/>
      <c r="B11" s="382"/>
      <c r="C11" s="21" t="s">
        <v>5</v>
      </c>
      <c r="D11" s="21" t="s">
        <v>6</v>
      </c>
      <c r="E11" s="21" t="s">
        <v>7</v>
      </c>
      <c r="F11" s="21">
        <v>2020</v>
      </c>
      <c r="G11" s="21">
        <v>2021</v>
      </c>
      <c r="H11" s="21">
        <v>2022</v>
      </c>
    </row>
    <row r="12" spans="1:8" ht="30.75" customHeight="1">
      <c r="A12" s="21">
        <v>1</v>
      </c>
      <c r="B12" s="21">
        <v>2</v>
      </c>
      <c r="C12" s="21">
        <v>3</v>
      </c>
      <c r="D12" s="21">
        <v>4</v>
      </c>
      <c r="E12" s="21">
        <v>5</v>
      </c>
      <c r="F12" s="21">
        <v>6</v>
      </c>
      <c r="G12" s="21">
        <v>7</v>
      </c>
      <c r="H12" s="21">
        <v>8</v>
      </c>
    </row>
    <row r="13" spans="1:8" ht="56.25" customHeight="1">
      <c r="A13" s="395" t="s">
        <v>8</v>
      </c>
      <c r="B13" s="395" t="s">
        <v>163</v>
      </c>
      <c r="C13" s="400" t="s">
        <v>140</v>
      </c>
      <c r="D13" s="403" t="s">
        <v>17</v>
      </c>
      <c r="E13" s="404" t="s">
        <v>66</v>
      </c>
      <c r="F13" s="405">
        <f>F15+F19+F28</f>
        <v>7065.7</v>
      </c>
      <c r="G13" s="405">
        <f>G15+G19+G28</f>
        <v>18467.260000000002</v>
      </c>
      <c r="H13" s="405">
        <f>H15+H19+H28</f>
        <v>18445.1</v>
      </c>
    </row>
    <row r="14" spans="1:8" ht="147.75" customHeight="1">
      <c r="A14" s="395"/>
      <c r="B14" s="402"/>
      <c r="C14" s="401"/>
      <c r="D14" s="401"/>
      <c r="E14" s="401"/>
      <c r="F14" s="401"/>
      <c r="G14" s="401"/>
      <c r="H14" s="401"/>
    </row>
    <row r="15" spans="1:8" s="116" customFormat="1" ht="91.5" customHeight="1">
      <c r="A15" s="105" t="s">
        <v>107</v>
      </c>
      <c r="B15" s="105" t="s">
        <v>113</v>
      </c>
      <c r="C15" s="105">
        <v>620</v>
      </c>
      <c r="D15" s="117" t="s">
        <v>32</v>
      </c>
      <c r="E15" s="118" t="s">
        <v>67</v>
      </c>
      <c r="F15" s="144">
        <f>F16+F17+F18</f>
        <v>0</v>
      </c>
      <c r="G15" s="145">
        <f>G16+G17+G18</f>
        <v>0</v>
      </c>
      <c r="H15" s="145">
        <f>H16+H17+H18</f>
        <v>0</v>
      </c>
    </row>
    <row r="16" spans="1:8" s="119" customFormat="1" ht="99.75" customHeight="1">
      <c r="A16" s="105" t="s">
        <v>184</v>
      </c>
      <c r="B16" s="105" t="s">
        <v>11</v>
      </c>
      <c r="C16" s="105">
        <v>620</v>
      </c>
      <c r="D16" s="117" t="s">
        <v>23</v>
      </c>
      <c r="E16" s="118" t="s">
        <v>137</v>
      </c>
      <c r="F16" s="144">
        <v>0</v>
      </c>
      <c r="G16" s="145">
        <v>0</v>
      </c>
      <c r="H16" s="145">
        <v>0</v>
      </c>
    </row>
    <row r="17" spans="1:8" ht="111.75" customHeight="1">
      <c r="A17" s="120" t="s">
        <v>164</v>
      </c>
      <c r="B17" s="115" t="s">
        <v>51</v>
      </c>
      <c r="C17" s="21">
        <v>620</v>
      </c>
      <c r="D17" s="146" t="s">
        <v>32</v>
      </c>
      <c r="E17" s="12" t="s">
        <v>118</v>
      </c>
      <c r="F17" s="121">
        <v>0</v>
      </c>
      <c r="G17" s="133">
        <v>0</v>
      </c>
      <c r="H17" s="133">
        <v>0</v>
      </c>
    </row>
    <row r="18" spans="1:8" ht="83.25" customHeight="1">
      <c r="A18" s="120" t="s">
        <v>170</v>
      </c>
      <c r="B18" s="16" t="s">
        <v>51</v>
      </c>
      <c r="C18" s="21">
        <v>620</v>
      </c>
      <c r="D18" s="12" t="s">
        <v>23</v>
      </c>
      <c r="E18" s="12" t="s">
        <v>169</v>
      </c>
      <c r="F18" s="121">
        <v>0</v>
      </c>
      <c r="G18" s="133">
        <v>0</v>
      </c>
      <c r="H18" s="133">
        <v>0</v>
      </c>
    </row>
    <row r="19" spans="1:8" ht="153" customHeight="1">
      <c r="A19" s="147" t="s">
        <v>77</v>
      </c>
      <c r="B19" s="26" t="s">
        <v>114</v>
      </c>
      <c r="C19" s="27">
        <v>620</v>
      </c>
      <c r="D19" s="28" t="s">
        <v>27</v>
      </c>
      <c r="E19" s="29" t="s">
        <v>72</v>
      </c>
      <c r="F19" s="30">
        <f>F20+F21+F22+F25+F26</f>
        <v>7065.7</v>
      </c>
      <c r="G19" s="30">
        <f>G20+G21+G22+G25+G26</f>
        <v>18467.260000000002</v>
      </c>
      <c r="H19" s="30">
        <f>H20+H21+H22+H25+H26</f>
        <v>18445.1</v>
      </c>
    </row>
    <row r="20" spans="1:8" ht="177.75" customHeight="1">
      <c r="A20" s="147" t="s">
        <v>37</v>
      </c>
      <c r="B20" s="26" t="s">
        <v>51</v>
      </c>
      <c r="C20" s="27">
        <v>620</v>
      </c>
      <c r="D20" s="28" t="s">
        <v>24</v>
      </c>
      <c r="E20" s="29" t="s">
        <v>74</v>
      </c>
      <c r="F20" s="30">
        <v>0</v>
      </c>
      <c r="G20" s="143">
        <v>0</v>
      </c>
      <c r="H20" s="143">
        <v>0</v>
      </c>
    </row>
    <row r="21" spans="1:8" ht="99" customHeight="1">
      <c r="A21" s="127" t="s">
        <v>117</v>
      </c>
      <c r="B21" s="16" t="s">
        <v>51</v>
      </c>
      <c r="C21" s="21">
        <v>620</v>
      </c>
      <c r="D21" s="12" t="s">
        <v>24</v>
      </c>
      <c r="E21" s="12" t="s">
        <v>76</v>
      </c>
      <c r="F21" s="13">
        <v>0</v>
      </c>
      <c r="G21" s="133">
        <v>0</v>
      </c>
      <c r="H21" s="133">
        <v>0</v>
      </c>
    </row>
    <row r="22" spans="1:8" ht="93.75" customHeight="1">
      <c r="A22" s="23" t="s">
        <v>120</v>
      </c>
      <c r="B22" s="16" t="s">
        <v>51</v>
      </c>
      <c r="C22" s="103">
        <v>620</v>
      </c>
      <c r="D22" s="12" t="s">
        <v>27</v>
      </c>
      <c r="E22" s="12" t="s">
        <v>198</v>
      </c>
      <c r="F22" s="13">
        <f>F23+F24</f>
        <v>7065.7</v>
      </c>
      <c r="G22" s="13">
        <f>G23+G24</f>
        <v>18467.260000000002</v>
      </c>
      <c r="H22" s="13">
        <f>H23+H24</f>
        <v>18445.1</v>
      </c>
    </row>
    <row r="23" spans="1:8" s="197" customFormat="1" ht="92.25" customHeight="1">
      <c r="A23" s="184" t="s">
        <v>212</v>
      </c>
      <c r="B23" s="185" t="s">
        <v>51</v>
      </c>
      <c r="C23" s="214">
        <v>620</v>
      </c>
      <c r="D23" s="187" t="s">
        <v>24</v>
      </c>
      <c r="E23" s="187" t="s">
        <v>216</v>
      </c>
      <c r="F23" s="210">
        <v>4042.7</v>
      </c>
      <c r="G23" s="210">
        <v>12128.1</v>
      </c>
      <c r="H23" s="210">
        <v>12128.1</v>
      </c>
    </row>
    <row r="24" spans="1:8" s="197" customFormat="1" ht="85.5" customHeight="1">
      <c r="A24" s="184" t="s">
        <v>213</v>
      </c>
      <c r="B24" s="185" t="s">
        <v>51</v>
      </c>
      <c r="C24" s="214">
        <v>620</v>
      </c>
      <c r="D24" s="187" t="s">
        <v>24</v>
      </c>
      <c r="E24" s="187" t="s">
        <v>218</v>
      </c>
      <c r="F24" s="188">
        <f>2984.8+38.2</f>
        <v>3023</v>
      </c>
      <c r="G24" s="189">
        <f>6529.1-189.94</f>
        <v>6339.160000000001</v>
      </c>
      <c r="H24" s="189">
        <f>6495-178</f>
        <v>6317</v>
      </c>
    </row>
    <row r="25" spans="1:8" ht="409.5">
      <c r="A25" s="120" t="s">
        <v>124</v>
      </c>
      <c r="B25" s="26" t="s">
        <v>51</v>
      </c>
      <c r="C25" s="27">
        <v>620</v>
      </c>
      <c r="D25" s="29" t="s">
        <v>24</v>
      </c>
      <c r="E25" s="149" t="s">
        <v>82</v>
      </c>
      <c r="F25" s="150">
        <v>0</v>
      </c>
      <c r="G25" s="143">
        <v>0</v>
      </c>
      <c r="H25" s="143">
        <v>0</v>
      </c>
    </row>
    <row r="26" spans="1:8" ht="60" customHeight="1">
      <c r="A26" s="120" t="s">
        <v>197</v>
      </c>
      <c r="B26" s="16" t="s">
        <v>51</v>
      </c>
      <c r="C26" s="21">
        <v>620</v>
      </c>
      <c r="D26" s="12" t="s">
        <v>24</v>
      </c>
      <c r="E26" s="151" t="s">
        <v>198</v>
      </c>
      <c r="F26" s="121">
        <v>0</v>
      </c>
      <c r="G26" s="121">
        <v>0</v>
      </c>
      <c r="H26" s="121">
        <v>0</v>
      </c>
    </row>
    <row r="27" spans="1:8" ht="101.25" customHeight="1">
      <c r="A27" s="120" t="s">
        <v>138</v>
      </c>
      <c r="B27" s="16" t="s">
        <v>51</v>
      </c>
      <c r="C27" s="152">
        <v>620</v>
      </c>
      <c r="D27" s="12" t="s">
        <v>24</v>
      </c>
      <c r="E27" s="153"/>
      <c r="F27" s="121">
        <v>0</v>
      </c>
      <c r="G27" s="121">
        <v>0</v>
      </c>
      <c r="H27" s="121">
        <v>0</v>
      </c>
    </row>
    <row r="28" spans="1:8" ht="46.5" customHeight="1">
      <c r="A28" s="394" t="s">
        <v>126</v>
      </c>
      <c r="B28" s="395" t="s">
        <v>143</v>
      </c>
      <c r="C28" s="379" t="s">
        <v>141</v>
      </c>
      <c r="D28" s="384" t="s">
        <v>33</v>
      </c>
      <c r="E28" s="386" t="s">
        <v>93</v>
      </c>
      <c r="F28" s="387">
        <v>0</v>
      </c>
      <c r="G28" s="392">
        <v>0</v>
      </c>
      <c r="H28" s="392">
        <v>0</v>
      </c>
    </row>
    <row r="29" spans="1:8" ht="48" customHeight="1">
      <c r="A29" s="394"/>
      <c r="B29" s="396"/>
      <c r="C29" s="385"/>
      <c r="D29" s="385"/>
      <c r="E29" s="385"/>
      <c r="F29" s="385"/>
      <c r="G29" s="393"/>
      <c r="H29" s="393"/>
    </row>
    <row r="30" spans="1:8" ht="105.75" customHeight="1">
      <c r="A30" s="120" t="s">
        <v>127</v>
      </c>
      <c r="B30" s="154" t="s">
        <v>200</v>
      </c>
      <c r="C30" s="155" t="s">
        <v>140</v>
      </c>
      <c r="D30" s="156" t="s">
        <v>36</v>
      </c>
      <c r="E30" s="157" t="s">
        <v>135</v>
      </c>
      <c r="F30" s="158">
        <v>0</v>
      </c>
      <c r="G30" s="159">
        <v>0</v>
      </c>
      <c r="H30" s="159">
        <v>0</v>
      </c>
    </row>
    <row r="31" spans="1:8" ht="225">
      <c r="A31" s="25" t="s">
        <v>129</v>
      </c>
      <c r="B31" s="16" t="s">
        <v>51</v>
      </c>
      <c r="C31" s="27">
        <v>620</v>
      </c>
      <c r="D31" s="28">
        <v>1003</v>
      </c>
      <c r="E31" s="29" t="s">
        <v>131</v>
      </c>
      <c r="F31" s="30">
        <v>0</v>
      </c>
      <c r="G31" s="30">
        <v>0</v>
      </c>
      <c r="H31" s="30">
        <v>0</v>
      </c>
    </row>
    <row r="32" spans="1:8" ht="93.75">
      <c r="A32" s="31" t="s">
        <v>133</v>
      </c>
      <c r="B32" s="26" t="s">
        <v>51</v>
      </c>
      <c r="C32" s="27">
        <v>620</v>
      </c>
      <c r="D32" s="28">
        <v>1003</v>
      </c>
      <c r="E32" s="29" t="s">
        <v>134</v>
      </c>
      <c r="F32" s="30">
        <v>0</v>
      </c>
      <c r="G32" s="30">
        <v>0</v>
      </c>
      <c r="H32" s="30">
        <v>0</v>
      </c>
    </row>
    <row r="33" spans="1:8" ht="18.75">
      <c r="A33" s="17"/>
      <c r="B33" s="18"/>
      <c r="C33" s="19"/>
      <c r="D33" s="20"/>
      <c r="E33" s="20"/>
      <c r="F33" s="14"/>
      <c r="G33" s="14"/>
      <c r="H33" s="14"/>
    </row>
    <row r="34" ht="18.75">
      <c r="A34" s="1"/>
    </row>
    <row r="35" ht="18.75">
      <c r="A35" s="1"/>
    </row>
  </sheetData>
  <sheetProtection/>
  <mergeCells count="23">
    <mergeCell ref="G13:G14"/>
    <mergeCell ref="H13:H14"/>
    <mergeCell ref="A28:A29"/>
    <mergeCell ref="B28:B29"/>
    <mergeCell ref="C28:C29"/>
    <mergeCell ref="D28:D29"/>
    <mergeCell ref="E28:E29"/>
    <mergeCell ref="F28:F29"/>
    <mergeCell ref="G28:G29"/>
    <mergeCell ref="H28:H29"/>
    <mergeCell ref="A13:A14"/>
    <mergeCell ref="B13:B14"/>
    <mergeCell ref="C13:C14"/>
    <mergeCell ref="D13:D14"/>
    <mergeCell ref="E13:E14"/>
    <mergeCell ref="F13:F14"/>
    <mergeCell ref="A6:H6"/>
    <mergeCell ref="A7:H7"/>
    <mergeCell ref="A8:H8"/>
    <mergeCell ref="A10:A11"/>
    <mergeCell ref="B10:B11"/>
    <mergeCell ref="C10:E10"/>
    <mergeCell ref="F10:H10"/>
  </mergeCells>
  <printOptions/>
  <pageMargins left="0.7" right="0.7" top="0.75" bottom="0.75" header="0.3" footer="0.3"/>
  <pageSetup fitToHeight="0" fitToWidth="1" horizontalDpi="600" verticalDpi="600" orientation="portrait" paperSize="9" scale="48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32"/>
  <sheetViews>
    <sheetView view="pageBreakPreview" zoomScale="60" workbookViewId="0" topLeftCell="A37">
      <selection activeCell="B4" sqref="B4"/>
    </sheetView>
  </sheetViews>
  <sheetFormatPr defaultColWidth="9.140625" defaultRowHeight="15"/>
  <cols>
    <col min="1" max="1" width="35.00390625" style="0" customWidth="1"/>
    <col min="2" max="2" width="29.7109375" style="0" customWidth="1"/>
    <col min="4" max="4" width="14.421875" style="0" customWidth="1"/>
    <col min="5" max="5" width="16.421875" style="0" customWidth="1"/>
    <col min="6" max="6" width="15.57421875" style="0" customWidth="1"/>
    <col min="7" max="7" width="17.421875" style="0" customWidth="1"/>
    <col min="8" max="8" width="27.421875" style="0" customWidth="1"/>
  </cols>
  <sheetData>
    <row r="1" spans="1:8" ht="18.75" customHeight="1">
      <c r="A1" s="106"/>
      <c r="B1" s="106"/>
      <c r="C1" s="106"/>
      <c r="D1" s="106"/>
      <c r="E1" s="106"/>
      <c r="F1" s="43" t="s">
        <v>191</v>
      </c>
      <c r="G1" s="43"/>
      <c r="H1" s="100"/>
    </row>
    <row r="2" spans="1:8" ht="18.75" customHeight="1">
      <c r="A2" s="106"/>
      <c r="B2" s="106"/>
      <c r="C2" s="106"/>
      <c r="D2" s="106"/>
      <c r="E2" s="106"/>
      <c r="F2" s="43" t="s">
        <v>160</v>
      </c>
      <c r="G2" s="43"/>
      <c r="H2" s="100"/>
    </row>
    <row r="3" spans="1:8" ht="18" customHeight="1">
      <c r="A3" s="106"/>
      <c r="B3" s="106"/>
      <c r="C3" s="106"/>
      <c r="D3" s="106"/>
      <c r="E3" s="106"/>
      <c r="F3" s="43" t="s">
        <v>52</v>
      </c>
      <c r="G3" s="43"/>
      <c r="H3" s="100"/>
    </row>
    <row r="4" spans="1:8" s="11" customFormat="1" ht="18" customHeight="1">
      <c r="A4" s="106"/>
      <c r="B4" s="106"/>
      <c r="C4" s="106"/>
      <c r="D4" s="106"/>
      <c r="E4" s="106"/>
      <c r="F4" s="43" t="s">
        <v>209</v>
      </c>
      <c r="G4" s="43"/>
      <c r="H4" s="100"/>
    </row>
    <row r="5" spans="1:7" s="100" customFormat="1" ht="18" customHeight="1">
      <c r="A5" s="106"/>
      <c r="B5" s="106"/>
      <c r="C5" s="106"/>
      <c r="D5" s="106"/>
      <c r="E5" s="106"/>
      <c r="F5" s="43"/>
      <c r="G5" s="43"/>
    </row>
    <row r="6" spans="1:8" ht="18.75">
      <c r="A6" s="397" t="s">
        <v>0</v>
      </c>
      <c r="B6" s="427"/>
      <c r="C6" s="427"/>
      <c r="D6" s="427"/>
      <c r="E6" s="427"/>
      <c r="F6" s="427"/>
      <c r="G6" s="427"/>
      <c r="H6" s="427"/>
    </row>
    <row r="7" spans="1:8" ht="18.75">
      <c r="A7" s="429" t="s">
        <v>211</v>
      </c>
      <c r="B7" s="430"/>
      <c r="C7" s="430"/>
      <c r="D7" s="430"/>
      <c r="E7" s="430"/>
      <c r="F7" s="430"/>
      <c r="G7" s="430"/>
      <c r="H7" s="430"/>
    </row>
    <row r="8" spans="1:8" ht="18.75">
      <c r="A8" s="429" t="s">
        <v>20</v>
      </c>
      <c r="B8" s="430"/>
      <c r="C8" s="430"/>
      <c r="D8" s="430"/>
      <c r="E8" s="430"/>
      <c r="F8" s="430"/>
      <c r="G8" s="430"/>
      <c r="H8" s="430"/>
    </row>
    <row r="9" spans="1:8" ht="18.75">
      <c r="A9" s="101"/>
      <c r="B9" s="102"/>
      <c r="C9" s="102"/>
      <c r="D9" s="102"/>
      <c r="E9" s="102"/>
      <c r="F9" s="102"/>
      <c r="G9" s="102"/>
      <c r="H9" s="102"/>
    </row>
    <row r="10" spans="1:10" ht="21" customHeight="1">
      <c r="A10" s="428" t="s">
        <v>21</v>
      </c>
      <c r="B10" s="428" t="s">
        <v>2</v>
      </c>
      <c r="C10" s="428" t="s">
        <v>3</v>
      </c>
      <c r="D10" s="428"/>
      <c r="E10" s="428"/>
      <c r="F10" s="428" t="s">
        <v>4</v>
      </c>
      <c r="G10" s="428"/>
      <c r="H10" s="428"/>
      <c r="I10" s="412"/>
      <c r="J10" s="413"/>
    </row>
    <row r="11" spans="1:10" ht="62.25" customHeight="1">
      <c r="A11" s="428"/>
      <c r="B11" s="428"/>
      <c r="C11" s="103" t="s">
        <v>5</v>
      </c>
      <c r="D11" s="103" t="s">
        <v>6</v>
      </c>
      <c r="E11" s="103" t="s">
        <v>7</v>
      </c>
      <c r="F11" s="103">
        <v>2020</v>
      </c>
      <c r="G11" s="103">
        <v>2021</v>
      </c>
      <c r="H11" s="103">
        <v>2022</v>
      </c>
      <c r="I11" s="412"/>
      <c r="J11" s="413"/>
    </row>
    <row r="12" spans="1:10" ht="20.25" customHeight="1">
      <c r="A12" s="103">
        <v>1</v>
      </c>
      <c r="B12" s="103">
        <v>2</v>
      </c>
      <c r="C12" s="104">
        <v>3</v>
      </c>
      <c r="D12" s="104">
        <v>4</v>
      </c>
      <c r="E12" s="104">
        <v>5</v>
      </c>
      <c r="F12" s="104">
        <v>7</v>
      </c>
      <c r="G12" s="103">
        <v>8</v>
      </c>
      <c r="H12" s="104">
        <v>9</v>
      </c>
      <c r="I12" s="412"/>
      <c r="J12" s="413"/>
    </row>
    <row r="13" spans="1:10" ht="93.75" customHeight="1">
      <c r="A13" s="105" t="s">
        <v>8</v>
      </c>
      <c r="B13" s="128" t="s">
        <v>115</v>
      </c>
      <c r="C13" s="129">
        <v>620</v>
      </c>
      <c r="D13" s="130" t="s">
        <v>44</v>
      </c>
      <c r="E13" s="130" t="s">
        <v>66</v>
      </c>
      <c r="F13" s="131">
        <f>F14+F16+F18+F20+F25</f>
        <v>368315.06730000005</v>
      </c>
      <c r="G13" s="131">
        <f>G14+G16+G18+G20+G25</f>
        <v>364796.7100000001</v>
      </c>
      <c r="H13" s="131">
        <f>H14+H16+H18+H20+H25</f>
        <v>353530.22</v>
      </c>
      <c r="I13" s="412"/>
      <c r="J13" s="413"/>
    </row>
    <row r="14" spans="1:10" ht="15" customHeight="1">
      <c r="A14" s="414" t="s">
        <v>48</v>
      </c>
      <c r="B14" s="414" t="s">
        <v>116</v>
      </c>
      <c r="C14" s="415">
        <v>620</v>
      </c>
      <c r="D14" s="417" t="s">
        <v>47</v>
      </c>
      <c r="E14" s="417" t="s">
        <v>67</v>
      </c>
      <c r="F14" s="418">
        <f>'прил 3'!F17+'прил 4'!F15+'приложение 5'!F15</f>
        <v>115153.32</v>
      </c>
      <c r="G14" s="418">
        <f>'прил 3'!G17+'прил 4'!G15+'приложение 5'!G13</f>
        <v>119823.64000000001</v>
      </c>
      <c r="H14" s="418">
        <f>'прил 3'!H17+'прил 4'!H15+'приложение 5'!H13</f>
        <v>117643.95000000001</v>
      </c>
      <c r="I14" s="412"/>
      <c r="J14" s="413"/>
    </row>
    <row r="15" spans="1:10" ht="118.5" customHeight="1">
      <c r="A15" s="414"/>
      <c r="B15" s="402"/>
      <c r="C15" s="416"/>
      <c r="D15" s="416"/>
      <c r="E15" s="416"/>
      <c r="F15" s="402"/>
      <c r="G15" s="402"/>
      <c r="H15" s="402"/>
      <c r="I15" s="412"/>
      <c r="J15" s="413"/>
    </row>
    <row r="16" spans="1:10" ht="32.25" customHeight="1">
      <c r="A16" s="388" t="s">
        <v>49</v>
      </c>
      <c r="B16" s="419" t="s">
        <v>116</v>
      </c>
      <c r="C16" s="425">
        <v>610</v>
      </c>
      <c r="D16" s="417" t="s">
        <v>27</v>
      </c>
      <c r="E16" s="432" t="s">
        <v>72</v>
      </c>
      <c r="F16" s="418">
        <f>'прил 3'!F43+'прил 4'!F37+'приложение 5'!F19</f>
        <v>218299.40430000005</v>
      </c>
      <c r="G16" s="418">
        <f>'прил 3'!G43+'прил 4'!G37</f>
        <v>198121.54</v>
      </c>
      <c r="H16" s="418">
        <f>'прил 3'!H43+'прил 4'!H37</f>
        <v>196096.9</v>
      </c>
      <c r="I16" s="412"/>
      <c r="J16" s="413"/>
    </row>
    <row r="17" spans="1:10" ht="168" customHeight="1">
      <c r="A17" s="410"/>
      <c r="B17" s="420"/>
      <c r="C17" s="426"/>
      <c r="D17" s="416"/>
      <c r="E17" s="416"/>
      <c r="F17" s="402"/>
      <c r="G17" s="402"/>
      <c r="H17" s="402"/>
      <c r="I17" s="412"/>
      <c r="J17" s="413"/>
    </row>
    <row r="18" spans="1:10" ht="114.75" customHeight="1">
      <c r="A18" s="408" t="s">
        <v>50</v>
      </c>
      <c r="B18" s="414" t="s">
        <v>115</v>
      </c>
      <c r="C18" s="431">
        <v>620</v>
      </c>
      <c r="D18" s="432" t="s">
        <v>34</v>
      </c>
      <c r="E18" s="432" t="s">
        <v>84</v>
      </c>
      <c r="F18" s="418">
        <f>'прил 3'!F75+'прил 4'!F79+'приложение 5'!F27</f>
        <v>18027.63</v>
      </c>
      <c r="G18" s="418">
        <f>'прил 3'!G75+'прил 4'!G79</f>
        <v>24923.760000000002</v>
      </c>
      <c r="H18" s="418">
        <f>'прил 3'!H75</f>
        <v>18100</v>
      </c>
      <c r="I18" s="5"/>
      <c r="J18" s="4"/>
    </row>
    <row r="19" spans="1:10" ht="115.5" customHeight="1">
      <c r="A19" s="411"/>
      <c r="B19" s="402"/>
      <c r="C19" s="416"/>
      <c r="D19" s="416"/>
      <c r="E19" s="416"/>
      <c r="F19" s="402"/>
      <c r="G19" s="402"/>
      <c r="H19" s="402"/>
      <c r="I19" s="5"/>
      <c r="J19" s="4"/>
    </row>
    <row r="20" spans="1:10" ht="15" customHeight="1">
      <c r="A20" s="388" t="s">
        <v>30</v>
      </c>
      <c r="B20" s="414" t="s">
        <v>116</v>
      </c>
      <c r="C20" s="415">
        <v>620</v>
      </c>
      <c r="D20" s="417" t="s">
        <v>25</v>
      </c>
      <c r="E20" s="417" t="s">
        <v>88</v>
      </c>
      <c r="F20" s="423">
        <f>'прил 3'!F86</f>
        <v>136</v>
      </c>
      <c r="G20" s="423">
        <f>'прил 3'!G86</f>
        <v>73.25</v>
      </c>
      <c r="H20" s="423">
        <f>'прил 3'!H86</f>
        <v>100</v>
      </c>
      <c r="I20" s="421"/>
      <c r="J20" s="422"/>
    </row>
    <row r="21" spans="1:10" ht="4.5" customHeight="1">
      <c r="A21" s="388"/>
      <c r="B21" s="402"/>
      <c r="C21" s="416"/>
      <c r="D21" s="416"/>
      <c r="E21" s="416"/>
      <c r="F21" s="402"/>
      <c r="G21" s="402"/>
      <c r="H21" s="402"/>
      <c r="I21" s="421"/>
      <c r="J21" s="422"/>
    </row>
    <row r="22" spans="1:10" ht="3" customHeight="1">
      <c r="A22" s="388"/>
      <c r="B22" s="402"/>
      <c r="C22" s="416"/>
      <c r="D22" s="416"/>
      <c r="E22" s="416"/>
      <c r="F22" s="402"/>
      <c r="G22" s="402"/>
      <c r="H22" s="402"/>
      <c r="I22" s="421"/>
      <c r="J22" s="422"/>
    </row>
    <row r="23" spans="1:10" ht="15.75" customHeight="1">
      <c r="A23" s="388"/>
      <c r="B23" s="402"/>
      <c r="C23" s="416"/>
      <c r="D23" s="416"/>
      <c r="E23" s="416"/>
      <c r="F23" s="402"/>
      <c r="G23" s="402"/>
      <c r="H23" s="402"/>
      <c r="I23" s="421"/>
      <c r="J23" s="422"/>
    </row>
    <row r="24" spans="1:10" ht="119.25" customHeight="1">
      <c r="A24" s="388"/>
      <c r="B24" s="402"/>
      <c r="C24" s="416"/>
      <c r="D24" s="416"/>
      <c r="E24" s="416"/>
      <c r="F24" s="402"/>
      <c r="G24" s="402"/>
      <c r="H24" s="402"/>
      <c r="I24" s="421"/>
      <c r="J24" s="422"/>
    </row>
    <row r="25" spans="1:10" ht="15" customHeight="1">
      <c r="A25" s="388" t="s">
        <v>29</v>
      </c>
      <c r="B25" s="419" t="s">
        <v>201</v>
      </c>
      <c r="C25" s="425" t="s">
        <v>140</v>
      </c>
      <c r="D25" s="417" t="s">
        <v>35</v>
      </c>
      <c r="E25" s="417" t="s">
        <v>93</v>
      </c>
      <c r="F25" s="423">
        <f>'прил 3'!F92+'прил 4'!F85+'приложение 5'!F28</f>
        <v>16698.713</v>
      </c>
      <c r="G25" s="423">
        <f>'прил 3'!G92+'прил 4'!G85</f>
        <v>21854.52</v>
      </c>
      <c r="H25" s="423">
        <f>'прил 3'!H92+'прил 4'!H85</f>
        <v>21589.37</v>
      </c>
      <c r="I25" s="412"/>
      <c r="J25" s="413"/>
    </row>
    <row r="26" spans="1:10" ht="118.5" customHeight="1">
      <c r="A26" s="388"/>
      <c r="B26" s="420"/>
      <c r="C26" s="426"/>
      <c r="D26" s="416"/>
      <c r="E26" s="416"/>
      <c r="F26" s="402"/>
      <c r="G26" s="402"/>
      <c r="H26" s="402"/>
      <c r="I26" s="412"/>
      <c r="J26" s="413"/>
    </row>
    <row r="27" ht="18.75">
      <c r="A27" s="1"/>
    </row>
    <row r="28" ht="20.25" customHeight="1">
      <c r="A28" s="1" t="s">
        <v>12</v>
      </c>
    </row>
    <row r="29" spans="1:8" ht="36" customHeight="1">
      <c r="A29" s="424" t="s">
        <v>13</v>
      </c>
      <c r="B29" s="398"/>
      <c r="C29" s="398"/>
      <c r="D29" s="398"/>
      <c r="E29" s="398"/>
      <c r="F29" s="398"/>
      <c r="G29" s="398"/>
      <c r="H29" s="398"/>
    </row>
    <row r="30" spans="1:8" ht="19.5" customHeight="1">
      <c r="A30" s="424" t="s">
        <v>14</v>
      </c>
      <c r="B30" s="398"/>
      <c r="C30" s="398"/>
      <c r="D30" s="398"/>
      <c r="E30" s="398"/>
      <c r="F30" s="398"/>
      <c r="G30" s="398"/>
      <c r="H30" s="398"/>
    </row>
    <row r="31" spans="1:8" ht="59.25" customHeight="1">
      <c r="A31" s="424" t="s">
        <v>22</v>
      </c>
      <c r="B31" s="398"/>
      <c r="C31" s="398"/>
      <c r="D31" s="398"/>
      <c r="E31" s="398"/>
      <c r="F31" s="398"/>
      <c r="G31" s="398"/>
      <c r="H31" s="398"/>
    </row>
    <row r="32" ht="18.75">
      <c r="A32" s="1"/>
    </row>
  </sheetData>
  <sheetProtection/>
  <mergeCells count="62">
    <mergeCell ref="D20:D24"/>
    <mergeCell ref="E20:E24"/>
    <mergeCell ref="F20:F24"/>
    <mergeCell ref="H18:H19"/>
    <mergeCell ref="C16:C17"/>
    <mergeCell ref="D16:D17"/>
    <mergeCell ref="E16:E17"/>
    <mergeCell ref="F16:F17"/>
    <mergeCell ref="G16:G17"/>
    <mergeCell ref="H20:H24"/>
    <mergeCell ref="B18:B19"/>
    <mergeCell ref="C18:C19"/>
    <mergeCell ref="D18:D19"/>
    <mergeCell ref="E18:E19"/>
    <mergeCell ref="F18:F19"/>
    <mergeCell ref="G18:G19"/>
    <mergeCell ref="I11:J11"/>
    <mergeCell ref="I12:J12"/>
    <mergeCell ref="A6:H6"/>
    <mergeCell ref="A10:A11"/>
    <mergeCell ref="A7:H7"/>
    <mergeCell ref="A8:H8"/>
    <mergeCell ref="B10:B11"/>
    <mergeCell ref="C10:E10"/>
    <mergeCell ref="F10:H10"/>
    <mergeCell ref="I10:J10"/>
    <mergeCell ref="A29:H29"/>
    <mergeCell ref="A30:H30"/>
    <mergeCell ref="A31:H31"/>
    <mergeCell ref="B25:B26"/>
    <mergeCell ref="C25:C26"/>
    <mergeCell ref="D25:D26"/>
    <mergeCell ref="E25:E26"/>
    <mergeCell ref="F25:F26"/>
    <mergeCell ref="G25:G26"/>
    <mergeCell ref="I20:I24"/>
    <mergeCell ref="A25:A26"/>
    <mergeCell ref="I25:J25"/>
    <mergeCell ref="I26:J26"/>
    <mergeCell ref="A20:A24"/>
    <mergeCell ref="J20:J24"/>
    <mergeCell ref="G20:G24"/>
    <mergeCell ref="H25:H26"/>
    <mergeCell ref="B20:B24"/>
    <mergeCell ref="C20:C24"/>
    <mergeCell ref="D14:D15"/>
    <mergeCell ref="E14:E15"/>
    <mergeCell ref="F14:F15"/>
    <mergeCell ref="G14:G15"/>
    <mergeCell ref="H14:H15"/>
    <mergeCell ref="B16:B17"/>
    <mergeCell ref="H16:H17"/>
    <mergeCell ref="A16:A17"/>
    <mergeCell ref="A18:A19"/>
    <mergeCell ref="I17:J17"/>
    <mergeCell ref="I16:J16"/>
    <mergeCell ref="I13:J13"/>
    <mergeCell ref="A14:A15"/>
    <mergeCell ref="I14:J14"/>
    <mergeCell ref="I15:J15"/>
    <mergeCell ref="B14:B15"/>
    <mergeCell ref="C14:C15"/>
  </mergeCells>
  <printOptions/>
  <pageMargins left="0.7086614173228347" right="0.7086614173228347" top="0.7480314960629921" bottom="0.7480314960629921" header="0.31496062992125984" footer="0.31496062992125984"/>
  <pageSetup firstPageNumber="39" useFirstPageNumber="1" horizontalDpi="600" verticalDpi="600" orientation="portrait" paperSize="9" scale="50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13"/>
  <sheetViews>
    <sheetView view="pageBreakPreview" zoomScale="60" workbookViewId="0" topLeftCell="A1">
      <selection activeCell="B14" sqref="B14"/>
    </sheetView>
  </sheetViews>
  <sheetFormatPr defaultColWidth="9.140625" defaultRowHeight="15"/>
  <cols>
    <col min="1" max="1" width="28.421875" style="34" customWidth="1"/>
    <col min="2" max="2" width="48.00390625" style="34" customWidth="1"/>
    <col min="3" max="3" width="15.8515625" style="34" customWidth="1"/>
    <col min="4" max="4" width="15.421875" style="34" customWidth="1"/>
    <col min="5" max="5" width="22.7109375" style="34" customWidth="1"/>
    <col min="6" max="6" width="48.28125" style="34" customWidth="1"/>
    <col min="7" max="16384" width="9.140625" style="34" customWidth="1"/>
  </cols>
  <sheetData>
    <row r="1" ht="32.25" customHeight="1">
      <c r="F1" s="43" t="s">
        <v>221</v>
      </c>
    </row>
    <row r="2" ht="18.75">
      <c r="F2" s="43" t="s">
        <v>53</v>
      </c>
    </row>
    <row r="3" ht="18.75">
      <c r="F3" s="43" t="s">
        <v>52</v>
      </c>
    </row>
    <row r="4" ht="18.75">
      <c r="F4" s="43" t="s">
        <v>209</v>
      </c>
    </row>
    <row r="6" spans="1:6" ht="18.75">
      <c r="A6" s="433" t="s">
        <v>54</v>
      </c>
      <c r="B6" s="434"/>
      <c r="C6" s="434"/>
      <c r="D6" s="434"/>
      <c r="E6" s="434"/>
      <c r="F6" s="434"/>
    </row>
    <row r="7" spans="1:6" ht="18.75" customHeight="1">
      <c r="A7" s="435" t="s">
        <v>55</v>
      </c>
      <c r="B7" s="44" t="s">
        <v>56</v>
      </c>
      <c r="C7" s="44" t="s">
        <v>57</v>
      </c>
      <c r="D7" s="44"/>
      <c r="E7" s="44"/>
      <c r="F7" s="44"/>
    </row>
    <row r="8" spans="1:6" ht="18.75">
      <c r="A8" s="436"/>
      <c r="B8" s="44"/>
      <c r="C8" s="44">
        <v>2020</v>
      </c>
      <c r="D8" s="44">
        <v>2021</v>
      </c>
      <c r="E8" s="44">
        <v>2022</v>
      </c>
      <c r="F8" s="44" t="s">
        <v>58</v>
      </c>
    </row>
    <row r="9" spans="1:6" ht="18.75">
      <c r="A9" s="436"/>
      <c r="B9" s="44" t="s">
        <v>59</v>
      </c>
      <c r="C9" s="45">
        <f>C10+C11+C12+C13</f>
        <v>368315.06730000005</v>
      </c>
      <c r="D9" s="45">
        <f>D10+D11+D12+D13</f>
        <v>364796.71</v>
      </c>
      <c r="E9" s="45">
        <f>E10+E11+E12+E13</f>
        <v>353530.22</v>
      </c>
      <c r="F9" s="45">
        <f>F10+F11+F12+F13</f>
        <v>1086641.9973000002</v>
      </c>
    </row>
    <row r="10" spans="1:6" ht="18.75">
      <c r="A10" s="436"/>
      <c r="B10" s="44" t="s">
        <v>60</v>
      </c>
      <c r="C10" s="45">
        <f>'прил 3'!F15</f>
        <v>98757.187</v>
      </c>
      <c r="D10" s="45">
        <f>'прил 3'!G15</f>
        <v>98764.89</v>
      </c>
      <c r="E10" s="45">
        <f>'прил 3'!H15</f>
        <v>93896.26</v>
      </c>
      <c r="F10" s="45">
        <f>C10+D10+E10</f>
        <v>291418.337</v>
      </c>
    </row>
    <row r="11" spans="1:6" ht="18.75">
      <c r="A11" s="436"/>
      <c r="B11" s="44" t="s">
        <v>61</v>
      </c>
      <c r="C11" s="45">
        <f>'прил 4'!F13</f>
        <v>262492.18030000007</v>
      </c>
      <c r="D11" s="45">
        <f>'прил 4'!G13</f>
        <v>247564.56</v>
      </c>
      <c r="E11" s="45">
        <f>'прил 4'!H13</f>
        <v>241188.86000000002</v>
      </c>
      <c r="F11" s="45">
        <f>C11+D11+E11</f>
        <v>751245.6003</v>
      </c>
    </row>
    <row r="12" spans="1:6" ht="18.75">
      <c r="A12" s="436"/>
      <c r="B12" s="44" t="s">
        <v>62</v>
      </c>
      <c r="C12" s="45">
        <f>'приложение 5'!F13</f>
        <v>7065.7</v>
      </c>
      <c r="D12" s="45">
        <f>'приложение 5'!G13</f>
        <v>18467.260000000002</v>
      </c>
      <c r="E12" s="45">
        <f>'приложение 5'!H13</f>
        <v>18445.1</v>
      </c>
      <c r="F12" s="45">
        <f>C12+D12+E12</f>
        <v>43978.06</v>
      </c>
    </row>
    <row r="13" spans="1:6" ht="18.75">
      <c r="A13" s="437"/>
      <c r="B13" s="44" t="s">
        <v>63</v>
      </c>
      <c r="C13" s="44">
        <v>0</v>
      </c>
      <c r="D13" s="44">
        <v>0</v>
      </c>
      <c r="E13" s="44">
        <v>0</v>
      </c>
      <c r="F13" s="44">
        <v>0</v>
      </c>
    </row>
  </sheetData>
  <sheetProtection/>
  <mergeCells count="2">
    <mergeCell ref="A6:F6"/>
    <mergeCell ref="A7:A13"/>
  </mergeCells>
  <printOptions/>
  <pageMargins left="0.7" right="0.7" top="0.75" bottom="0.75" header="0.3" footer="0.3"/>
  <pageSetup horizontalDpi="600" verticalDpi="600" orientation="portrait" paperSize="9" scale="4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MultiDVD Team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Админ</dc:creator>
  <cp:keywords/>
  <dc:description/>
  <cp:lastModifiedBy>sedfr7</cp:lastModifiedBy>
  <cp:lastPrinted>2021-11-18T10:29:02Z</cp:lastPrinted>
  <dcterms:created xsi:type="dcterms:W3CDTF">2017-12-11T08:58:53Z</dcterms:created>
  <dcterms:modified xsi:type="dcterms:W3CDTF">2021-11-29T11:59:42Z</dcterms:modified>
  <cp:category/>
  <cp:version/>
  <cp:contentType/>
  <cp:contentStatus/>
</cp:coreProperties>
</file>