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прил 4" sheetId="1" r:id="rId1"/>
    <sheet name="прил 5" sheetId="2" r:id="rId2"/>
    <sheet name="приложение 6" sheetId="3" r:id="rId3"/>
    <sheet name="приложение 7" sheetId="4" r:id="rId4"/>
    <sheet name="приложение 8" sheetId="5" r:id="rId5"/>
  </sheets>
  <definedNames>
    <definedName name="OLE_LINK1" localSheetId="0">'прил 4'!$A$20</definedName>
    <definedName name="Par275" localSheetId="0">'прил 4'!$G$1</definedName>
    <definedName name="_xlnm.Print_Area" localSheetId="0">'прил 4'!$A$1:$H$82</definedName>
    <definedName name="_xlnm.Print_Area" localSheetId="1">'прил 5'!$A$1:$I$85</definedName>
    <definedName name="_xlnm.Print_Area" localSheetId="2">'приложение 6'!$A$1:$H$38</definedName>
    <definedName name="_xlnm.Print_Area" localSheetId="3">'приложение 7'!$A$1:$H$35</definedName>
    <definedName name="_xlnm.Print_Area" localSheetId="4">'приложение 8'!$A$1:$F$31</definedName>
  </definedNames>
  <calcPr fullCalcOnLoad="1"/>
</workbook>
</file>

<file path=xl/comments1.xml><?xml version="1.0" encoding="utf-8"?>
<comments xmlns="http://schemas.openxmlformats.org/spreadsheetml/2006/main">
  <authors>
    <author>Stakheeva_EV</author>
    <author>77</author>
    <author>sedfr7</author>
  </authors>
  <commentList>
    <comment ref="G47" authorId="0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экономия и раторжение
</t>
        </r>
      </text>
    </comment>
    <comment ref="G50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расторжение полностью
</t>
        </r>
      </text>
    </comment>
    <comment ref="F42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Не уменьшайте отопительный период, доведем доп. Средства на Школьный двор, а не за счет этих . ДОЛЖНО быть 1200
+76,5 тр из отопительного периода детсадов
-100 тр техконтроль ремонт крыши Сош 2
-902 тр создание центра Точка роста СОШ 2
-190,86 тр СОШ 1 стройконтроль благоуствойство территории
+1000 возместили
-420</t>
        </r>
      </text>
    </comment>
    <comment ref="A56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уточнила название, поменяйте в других приложениях </t>
        </r>
      </text>
    </comment>
    <comment ref="F2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4"/>
            <rFont val="Times New Roman"/>
            <family val="1"/>
          </rPr>
          <t xml:space="preserve">Поставьте 100 согласно утвержденного бюджета
- 76500 перенесли на отопительный период школ в июне
 + 215,73525 котел в Ключевской детский сад 
-50 </t>
        </r>
      </text>
    </comment>
    <comment ref="G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Отразить 38560,5</t>
        </r>
      </text>
    </comment>
    <comment ref="H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Отразить 38560,5</t>
        </r>
      </text>
    </comment>
    <comment ref="A4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Ремонт  крыши здания  МАОУ «Суксунская средняя общеобразовательная школа №2» </t>
        </r>
      </text>
    </comment>
    <comment ref="F2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138,8 Тис детский сад замена теплового узла
-233,250 на Колосок медоборудование потом в августе восстановят
-500,00 на Моргуново школу обслуживание котельной
+258 Тисовская школа-сад тепло
100 для Ключевской школы (Бреховского сада)
+202 для Ключевской школы доп (Бреховского сада)
+100 Тис школа (электроснабжение для сада)</t>
        </r>
      </text>
    </comment>
    <comment ref="F3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+75,83 ККШ ПМПК и дезинфекция
+23,34 обследование вентиляции и холодильного оборудования
+100,864 СОШ 2
+206,912 СОШ 1
+6 ключи
+58,637 ККШ
-480 Сызганка уголь интернат
+500,00 из мз дс на школу Моргуново обслуживание котельной
+150  Тис школа (теплоснабжение для сада)
-100 с Бреховской школы</t>
        </r>
      </text>
    </comment>
    <comment ref="F67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Увеличение средней ЗП доп образования
</t>
        </r>
      </text>
    </comment>
    <comment ref="A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</text>
    </comment>
    <comment ref="F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+1192,86 из отопительного периода школ
</t>
        </r>
      </text>
    </comment>
    <comment ref="F32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233,25 перенесено из мз
 +600 для заключения доп. договора на минвату МДОУ Колосок
</t>
        </r>
      </text>
    </comment>
    <comment ref="F31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321,44392   экономия по аукциону</t>
        </r>
        <r>
          <rPr>
            <sz val="9"/>
            <rFont val="Tahoma"/>
            <family val="2"/>
          </rPr>
          <t xml:space="preserve">
</t>
        </r>
      </text>
    </comment>
    <comment ref="F4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- 110,1707 экономия в результате аукциона</t>
        </r>
        <r>
          <rPr>
            <sz val="9"/>
            <rFont val="Tahoma"/>
            <family val="2"/>
          </rPr>
          <t xml:space="preserve">
</t>
        </r>
      </text>
    </comment>
    <comment ref="F4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- 369,12063 экономия в результате аукциона
</t>
        </r>
      </text>
    </comment>
    <comment ref="F7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+91 на год педагога и наставника
-20 на ЗП УОА
-1,1 на комфортный край
</t>
        </r>
      </text>
    </comment>
    <comment ref="F80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-32 на ЗП УОА
</t>
        </r>
      </text>
    </comment>
    <comment ref="F7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20+32=52 на ЗП Рассохина Н.П</t>
        </r>
      </text>
    </comment>
    <comment ref="A2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+380,83 вернули Колосок дс
</t>
        </r>
      </text>
    </comment>
  </commentList>
</comments>
</file>

<file path=xl/comments2.xml><?xml version="1.0" encoding="utf-8"?>
<comments xmlns="http://schemas.openxmlformats.org/spreadsheetml/2006/main">
  <authors>
    <author>Stakheeva_EV</author>
    <author>77</author>
    <author>sedfr7</author>
  </authors>
  <commentList>
    <comment ref="G42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полностью расторжение</t>
        </r>
      </text>
    </comment>
    <comment ref="B1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Администрации нет в исполнителях мероприятий, Финансовое управление здесь кратко, а ниже полностью, надо сначала полностью прописать, и указать (далее-Финансовое управление)</t>
        </r>
      </text>
    </comment>
    <comment ref="B7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Администрации нет в исполнителях мероприятий</t>
        </r>
      </text>
    </comment>
    <comment ref="A44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В названии по заявке нет слова школы </t>
        </r>
      </text>
    </comment>
    <comment ref="C7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ИСКЛЮЧИТЕ 610</t>
        </r>
      </text>
    </comment>
    <comment ref="F2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+2492,40 индексация указной категории;
+6273 малокомплектность;
+489,20 увеличение на 2.2% с апреля
</t>
        </r>
      </text>
    </comment>
    <comment ref="F6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-863,60 уменьшение сверхнорматива;
+175,32 софинансирование
</t>
        </r>
      </text>
    </comment>
  </commentList>
</comments>
</file>

<file path=xl/sharedStrings.xml><?xml version="1.0" encoding="utf-8"?>
<sst xmlns="http://schemas.openxmlformats.org/spreadsheetml/2006/main" count="667" uniqueCount="267">
  <si>
    <t>Финансовое обеспечение реализации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</si>
  <si>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</si>
  <si>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</si>
  <si>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</si>
  <si>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</si>
  <si>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</si>
  <si>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</si>
  <si>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</si>
  <si>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</si>
  <si>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</si>
  <si>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</si>
  <si>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</si>
  <si>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</si>
  <si>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</si>
  <si>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</si>
  <si>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</si>
  <si>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</si>
  <si>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</si>
  <si>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</si>
  <si>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</si>
  <si>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</si>
  <si>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</si>
  <si>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</si>
  <si>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</si>
  <si>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</si>
  <si>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</si>
  <si>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</si>
  <si>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</si>
  <si>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</si>
  <si>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</si>
  <si>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</si>
  <si>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</si>
  <si>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</si>
  <si>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</si>
  <si>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</si>
  <si>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</si>
  <si>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</si>
  <si>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</si>
  <si>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</si>
  <si>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</si>
  <si>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</si>
  <si>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</si>
  <si>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</si>
  <si>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</si>
  <si>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</si>
  <si>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</si>
  <si>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</si>
  <si>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</si>
  <si>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</si>
  <si>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</si>
  <si>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</si>
  <si>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</si>
  <si>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</si>
  <si>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</si>
  <si>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</si>
  <si>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</si>
  <si>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</si>
  <si>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</si>
  <si>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</si>
  <si>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</si>
  <si>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</si>
  <si>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</si>
  <si>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</si>
  <si>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</si>
  <si>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</si>
  <si>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</si>
  <si>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</si>
  <si>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</si>
  <si>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</si>
  <si>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</si>
  <si>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</si>
  <si>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</si>
  <si>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</si>
  <si>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</si>
  <si>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</si>
  <si>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</si>
  <si>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</si>
  <si>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</si>
  <si>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</si>
  <si>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</si>
  <si>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</si>
  <si>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</si>
  <si>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</si>
  <si>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</si>
  <si>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</si>
  <si>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</si>
  <si>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</si>
  <si>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</si>
  <si>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</si>
  <si>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</si>
  <si>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</si>
  <si>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</si>
  <si>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</si>
  <si>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</si>
  <si>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</si>
  <si>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</si>
  <si>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</si>
  <si>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</si>
  <si>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</si>
  <si>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</si>
  <si>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</si>
  <si>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</si>
  <si>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</si>
  <si>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</si>
  <si>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</si>
  <si>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</si>
  <si>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</si>
  <si>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</si>
  <si>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</si>
  <si>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</si>
  <si>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</si>
  <si>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</si>
  <si>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</si>
  <si>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</si>
  <si>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</si>
  <si>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</si>
  <si>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</si>
  <si>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</si>
  <si>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</si>
  <si>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</si>
  <si>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</si>
  <si>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</si>
  <si>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</si>
  <si>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</si>
  <si>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</si>
  <si>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</si>
  <si>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</si>
  <si>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</si>
  <si>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</si>
  <si>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</si>
  <si>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</si>
  <si>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</si>
  <si>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</si>
  <si>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0250300000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</si>
  <si>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</si>
  <si>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</si>
  <si>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</si>
  <si>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610 ,620</t>
  </si>
  <si>
    <t>Администрирование отдельных государственных полномочий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</si>
  <si>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</si>
  <si>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</si>
  <si>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>02102SP040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</si>
  <si>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</si>
  <si>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</si>
  <si>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</si>
  <si>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к муниципальной программе</t>
  </si>
  <si>
    <t>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</si>
  <si>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</si>
  <si>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</si>
  <si>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</si>
  <si>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</si>
  <si>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</si>
  <si>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</si>
  <si>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</si>
  <si>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</si>
  <si>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</si>
  <si>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</si>
  <si>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</si>
  <si>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</si>
  <si>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</si>
  <si>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</si>
  <si>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</si>
  <si>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</si>
  <si>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</si>
  <si>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Мероприятие 2.2.1. Проведение ремонтов</t>
  </si>
  <si>
    <t>02.1.04.2E110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</si>
  <si>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</si>
  <si>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Мероприятие 1.4.4. "Мероприятия в целях недопущения распространения коронавирусной инфекции"</t>
  </si>
  <si>
    <t>02.1.04.2E120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</si>
  <si>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</si>
  <si>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Основное мероприятие 2.5. "Мероприятия в сфере общего образования детей"</t>
  </si>
  <si>
    <t>0220500000</t>
  </si>
  <si>
    <t>0220523370</t>
  </si>
  <si>
    <t>Управление образования Администрации Суксунского городского округа Пермского края (далее - УОА Суксунского городского округа), Администрации Суксунского городского округа</t>
  </si>
  <si>
    <t>0210423370</t>
  </si>
  <si>
    <t>022022Е130</t>
  </si>
  <si>
    <t>"Развитие образования"</t>
  </si>
  <si>
    <t>«Развитие образования»</t>
  </si>
  <si>
    <t>Суксунского городского округа «Развитие образования» за счет средств бюджета</t>
  </si>
  <si>
    <t>Суксунского городского округа «Развитие образования» за счет всех источников</t>
  </si>
  <si>
    <t>Мероприятие 2.3.2. "Обеспечение выплат ежемесячного денежного вознаграждения за классное руководство педагогическим работникам"</t>
  </si>
  <si>
    <t>Мероприятие 2.3.3. "Организация бесплатного горячего питания обучающихся, получающих начальное общее образование"</t>
  </si>
  <si>
    <t>611 ,620</t>
  </si>
  <si>
    <t>0220553030</t>
  </si>
  <si>
    <t xml:space="preserve">Мероприятие 1.2.1. Подготовка образовательных учреждений дошкольного образования к отопительному периоду.                     </t>
  </si>
  <si>
    <t>02205L3040</t>
  </si>
  <si>
    <t>Суксунского городского округа «Развитие образования» за счет средств федерального бюджета</t>
  </si>
  <si>
    <t>Ремонт крыши МОУ "Брёховская основная общеобразовательная школа"</t>
  </si>
  <si>
    <t>Обеспечение услуги бухгалтерского учета</t>
  </si>
  <si>
    <t>Обеспечение услуги бухгалтерского учета для муниципальных образовательных и дошкольных учреждений</t>
  </si>
  <si>
    <t>025052Н440</t>
  </si>
  <si>
    <t>02.3.02.SP040</t>
  </si>
  <si>
    <t xml:space="preserve">Ремонт крыши МАОУ "Сызганская основная общеобразовательная школа-детский сад" </t>
  </si>
  <si>
    <t>02302SP040</t>
  </si>
  <si>
    <t>Мероприятие 3.2.1. Подготовка учреждений дополнительного образвания к отопительному сезону</t>
  </si>
  <si>
    <t>Мероприятие 3.2.2. 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</si>
  <si>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0210300000</t>
  </si>
  <si>
    <t xml:space="preserve">Мероприятие 5.1.2. Подвоз экспертов предметных комиссий для проверки работ учащихся ГИА в пункт первичной обработки информации, получение и сдача материалов для проведения ГИА. </t>
  </si>
  <si>
    <t xml:space="preserve"> 620</t>
  </si>
  <si>
    <t>680, 620</t>
  </si>
  <si>
    <t>Всего               Управление образования Администрации Суксунского городского округа, Финансовое управление</t>
  </si>
  <si>
    <t>Всего             Управление образования Администрации Суксунского городского округа, Финансовое управление,  Администрация Суксунского городского округа</t>
  </si>
  <si>
    <t>620     680</t>
  </si>
  <si>
    <t>02202SP041</t>
  </si>
  <si>
    <t>620, 680</t>
  </si>
  <si>
    <t>Ремонт помещений в здании школы МОУ "Киселевская ОШИ"</t>
  </si>
  <si>
    <t>Ремонт крыши здания МДОУ «Суксунский детский сад «Колосок», ул.Вишнёвая,2</t>
  </si>
  <si>
    <t xml:space="preserve">Мероприятие  2.2.5. Приобретение автотранспорта, предназначенного для подвоза детей к месту учебы и обратно </t>
  </si>
  <si>
    <t>Мероприятие  2.2.5. Приобретение автотранспорта, предназначенного для подвоза детей к месту учебы и обратно,в том числе:</t>
  </si>
  <si>
    <t>Мероприятие 3.1.1. Организация предоставления дополнительного образования детей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</si>
  <si>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</t>
  </si>
  <si>
    <t>Мероприятие 1.2.2.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</si>
  <si>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 2.2.4.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</si>
  <si>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3.2.2.  Реализация приоритетного регионального проекта  «Приведение в нормативное состояние объектов общественной инфраструктуры муниципального значения из них:</t>
  </si>
  <si>
    <t>Основное мероприятие 2.5.1. "Единовременная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</si>
  <si>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>Ремонт помещений в здании школы МОУ  «Киселевская ОШИ»</t>
  </si>
  <si>
    <t>Мероприятие 1.4.5.  «Единовременная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</si>
  <si>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 xml:space="preserve">Основное мероприятие 2.1 Предоставление муниципальной услуги 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</si>
  <si>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Основное мероприятие 1.4.  «Мероприятия в сфере дошкольного образования детей»</t>
  </si>
  <si>
    <t>Мероприятие 1.4.2.  «Предоставление малоимущим семьям, имеющим детей в возрасте  от 3 до 7 лет наборов продуктов питания»</t>
  </si>
  <si>
    <t xml:space="preserve">Мероприятие 2.1.1. 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</si>
  <si>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Мероприятие 5.5.1. «Единовременная премия обучающимся,награжденным знаком отличия Пермского края «Гордость Пермского края»</t>
  </si>
  <si>
    <t>Основное мероприятие 5.5. «Единовременная премия обучающимся,награжденным знаком отличия Пермского края «Гордость Пермского края»</t>
  </si>
  <si>
    <t xml:space="preserve">Подпрограмма 3 «Развитие системы дополнительного образования, развитие одарённых детей» 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</si>
  <si>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учреждениях»</t>
  </si>
  <si>
    <t>Мероприятие 2.5.3. «Организация бесплатного горячего питания обучающихся, получающих начальное общее образование»</t>
  </si>
  <si>
    <t>Мероприятие 2.5.2. «Обеспечение выплат ежемесячного денежного вознаграждения за классное руководство педагогическим работникам»</t>
  </si>
  <si>
    <t>Благоустройство територии МАОУ "Суксунская СОШ №1"</t>
  </si>
  <si>
    <t>02202SP350</t>
  </si>
  <si>
    <t>022EB00000</t>
  </si>
  <si>
    <t>Мероприятие  2.2.6. Благоустройство территорий образовательных учреждений по приоритетному проекту "Школьный двор" программы "Комфортный край" из них:</t>
  </si>
  <si>
    <t xml:space="preserve">Ремонт крыши здания школы МАОУ «Суксунская средняя общеобразовательная школа №2"
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</si>
  <si>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Финансовое управление Администрация Суксунского городского округа Пермского края  (далее - ФУА Суксунского городского округа)</t>
  </si>
  <si>
    <t>Всего                   УОА Суксунского городского округа, Финансовое управление</t>
  </si>
  <si>
    <t>УОА Суксунского городского округа, ФУА Суксунского городского округа</t>
  </si>
  <si>
    <t>УОА Суксунского городского округа,  ФУА Суксунского городского округа</t>
  </si>
  <si>
    <t>ФУА Суксунского городского округа</t>
  </si>
  <si>
    <t>Основное мероприятие 2.6.  "Региональный проект "Патриотическое воспитание граждан Российской Федерации"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</si>
  <si>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</si>
  <si>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Благоустройство територии МАОУ "Тисовская СОШ-ДС"</t>
  </si>
  <si>
    <t>Благоустройство територии МОУ "Поедугинская ООШ-ДС"</t>
  </si>
  <si>
    <t>Благоустройство територии МАОУ "Сызганская ООШ-детский сад"</t>
  </si>
  <si>
    <t>Ремонт крыши здания МАОУ «Суксунская СОШ № 2»</t>
  </si>
  <si>
    <t>Ремонт учебных кабинетов в здании МАОУ «Суксунская СОШ №2»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</si>
  <si>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края"</t>
  </si>
  <si>
    <t xml:space="preserve">                                                                                                                                                                                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</si>
  <si>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</t>
  </si>
  <si>
    <t xml:space="preserve">Суксунского городского округа                        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</si>
  <si>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                             </t>
  </si>
  <si>
    <t xml:space="preserve">Приложение 4                                                                                                                                                                        </t>
  </si>
  <si>
    <t xml:space="preserve">Суксунского городского округа  </t>
  </si>
  <si>
    <t>«Приложение 8</t>
  </si>
  <si>
    <t>«Приложение 7</t>
  </si>
  <si>
    <t>«Приложение 6</t>
  </si>
  <si>
    <t>«Приложение 5</t>
  </si>
  <si>
    <t>«Приложение 4</t>
  </si>
  <si>
    <t xml:space="preserve">Ремонт тамбура, коридора 3-го этажа,помещений этнографического музея, библиотеки, кабинетов дефектолога и иностранного языка в здании МАОУ "Суксунская СОШ №2" </t>
  </si>
  <si>
    <t>Ремонт кабинетов в здании МОУ "Киселевская ОШИ"</t>
  </si>
  <si>
    <t>022EB51790</t>
  </si>
  <si>
    <t>Мероприятие 1.2.3. Приведение образовательных учреждений в нормативное состояние</t>
  </si>
  <si>
    <t xml:space="preserve">Приложение 1                                                                                                                                                                         </t>
  </si>
  <si>
    <t xml:space="preserve">Приложение 3                                                                                                                                                                        </t>
  </si>
  <si>
    <t xml:space="preserve">Приложение 5                                                                                                                                                                      </t>
  </si>
  <si>
    <t>Благоустройство територии МАОУ "Суксунская СОШ № 2"</t>
  </si>
  <si>
    <t>Ремонт фасада здания школы МАОУ "Ключевская СОШ"</t>
  </si>
  <si>
    <t>от 18.09.2023 № 741</t>
  </si>
  <si>
    <t xml:space="preserve">от 18.09.2023 № 741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</si>
</sst>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ahoma"/>
      <family val="2"/>
    </font>
    <font>
      <b/>
      <sz val="13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22"/>
      <name val="Tahoma"/>
      <family val="2"/>
    </font>
    <font>
      <sz val="18"/>
      <name val="Tahoma"/>
      <family val="2"/>
    </font>
    <font>
      <sz val="20"/>
      <name val="Tahoma"/>
      <family val="2"/>
    </font>
    <font>
      <sz val="24"/>
      <name val="Times New Roman"/>
      <family val="1"/>
    </font>
    <font>
      <sz val="18"/>
      <name val="Times New Roman"/>
      <family val="1"/>
    </font>
    <font>
      <sz val="16"/>
      <name val="Tahoma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sz val="2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sz val="2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42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/>
    </xf>
    <xf numFmtId="0" fontId="6" fillId="0" borderId="0" xfId="0" applyFont="1" applyAlignment="1">
      <alignment horizontal="justify"/>
    </xf>
    <xf numFmtId="0" fontId="79" fillId="0" borderId="0" xfId="0" applyFont="1" applyAlignment="1">
      <alignment/>
    </xf>
    <xf numFmtId="0" fontId="7" fillId="0" borderId="0" xfId="0" applyFont="1" applyAlignment="1">
      <alignment horizontal="justify"/>
    </xf>
    <xf numFmtId="0" fontId="7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4" fontId="80" fillId="0" borderId="10" xfId="0" applyNumberFormat="1" applyFont="1" applyBorder="1" applyAlignment="1">
      <alignment/>
    </xf>
    <xf numFmtId="0" fontId="81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justify" vertical="top" wrapText="1"/>
    </xf>
    <xf numFmtId="0" fontId="48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83" fillId="0" borderId="10" xfId="0" applyFont="1" applyBorder="1" applyAlignment="1">
      <alignment vertical="top" wrapText="1"/>
    </xf>
    <xf numFmtId="0" fontId="83" fillId="0" borderId="10" xfId="0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0" fontId="84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" fontId="85" fillId="0" borderId="12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justify" vertical="top" wrapText="1"/>
    </xf>
    <xf numFmtId="4" fontId="86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vertical="center" wrapText="1"/>
    </xf>
    <xf numFmtId="0" fontId="76" fillId="33" borderId="0" xfId="0" applyFont="1" applyFill="1" applyAlignment="1">
      <alignment/>
    </xf>
    <xf numFmtId="0" fontId="76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43" fontId="0" fillId="0" borderId="0" xfId="60" applyFont="1" applyBorder="1" applyAlignment="1">
      <alignment/>
    </xf>
    <xf numFmtId="0" fontId="80" fillId="0" borderId="0" xfId="0" applyFont="1" applyBorder="1" applyAlignment="1">
      <alignment/>
    </xf>
    <xf numFmtId="43" fontId="0" fillId="0" borderId="0" xfId="60" applyFont="1" applyFill="1" applyBorder="1" applyAlignment="1">
      <alignment/>
    </xf>
    <xf numFmtId="4" fontId="0" fillId="0" borderId="0" xfId="0" applyNumberFormat="1" applyBorder="1" applyAlignment="1">
      <alignment/>
    </xf>
    <xf numFmtId="43" fontId="0" fillId="33" borderId="0" xfId="6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10" fillId="0" borderId="10" xfId="0" applyNumberFormat="1" applyFont="1" applyBorder="1" applyAlignment="1">
      <alignment horizontal="center" vertical="top" wrapText="1"/>
    </xf>
    <xf numFmtId="0" fontId="76" fillId="34" borderId="0" xfId="0" applyFont="1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top" wrapText="1"/>
    </xf>
    <xf numFmtId="0" fontId="80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8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/>
    </xf>
    <xf numFmtId="4" fontId="11" fillId="0" borderId="11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8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justify" vertical="top" wrapText="1"/>
    </xf>
    <xf numFmtId="2" fontId="85" fillId="0" borderId="12" xfId="0" applyNumberFormat="1" applyFont="1" applyFill="1" applyBorder="1" applyAlignment="1">
      <alignment horizontal="center" vertical="center" wrapText="1"/>
    </xf>
    <xf numFmtId="2" fontId="85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4" fontId="55" fillId="0" borderId="0" xfId="0" applyNumberFormat="1" applyFont="1" applyFill="1" applyAlignment="1">
      <alignment horizontal="center"/>
    </xf>
    <xf numFmtId="4" fontId="56" fillId="0" borderId="0" xfId="0" applyNumberFormat="1" applyFont="1" applyFill="1" applyAlignment="1">
      <alignment/>
    </xf>
    <xf numFmtId="4" fontId="24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81" fillId="33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4" fontId="0" fillId="0" borderId="0" xfId="0" applyNumberFormat="1" applyAlignment="1">
      <alignment/>
    </xf>
    <xf numFmtId="4" fontId="79" fillId="0" borderId="0" xfId="0" applyNumberFormat="1" applyFont="1" applyAlignment="1">
      <alignment/>
    </xf>
    <xf numFmtId="0" fontId="90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76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vertical="top" wrapText="1"/>
    </xf>
    <xf numFmtId="4" fontId="8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56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80" fillId="0" borderId="0" xfId="0" applyNumberFormat="1" applyFont="1" applyFill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2" fontId="83" fillId="0" borderId="10" xfId="0" applyNumberFormat="1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4" fontId="76" fillId="0" borderId="0" xfId="0" applyNumberFormat="1" applyFont="1" applyFill="1" applyAlignment="1">
      <alignment horizontal="center"/>
    </xf>
    <xf numFmtId="4" fontId="89" fillId="0" borderId="0" xfId="0" applyNumberFormat="1" applyFont="1" applyFill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justify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80" fillId="0" borderId="10" xfId="0" applyFont="1" applyBorder="1" applyAlignment="1">
      <alignment horizontal="right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9" fillId="0" borderId="0" xfId="0" applyFont="1" applyAlignment="1">
      <alignment/>
    </xf>
    <xf numFmtId="0" fontId="11" fillId="0" borderId="13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19" fillId="0" borderId="11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top" wrapText="1"/>
    </xf>
    <xf numFmtId="172" fontId="11" fillId="33" borderId="10" xfId="0" applyNumberFormat="1" applyFont="1" applyFill="1" applyBorder="1" applyAlignment="1">
      <alignment horizontal="center" vertical="center"/>
    </xf>
    <xf numFmtId="172" fontId="56" fillId="33" borderId="10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88" fillId="0" borderId="18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8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8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57" zoomScaleNormal="57" zoomScaleSheetLayoutView="57" zoomScalePageLayoutView="25" workbookViewId="0" topLeftCell="A1">
      <selection activeCell="G4" sqref="G4"/>
    </sheetView>
  </sheetViews>
  <sheetFormatPr defaultColWidth="9.140625" defaultRowHeight="15"/>
  <cols>
    <col min="1" max="1" width="97.421875" style="0" customWidth="1"/>
    <col min="2" max="2" width="32.421875" style="0" customWidth="1"/>
    <col min="3" max="3" width="13.0039062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23" customWidth="1"/>
    <col min="8" max="8" width="29.8515625" style="0" customWidth="1"/>
    <col min="9" max="9" width="16.421875" style="0" customWidth="1"/>
  </cols>
  <sheetData>
    <row r="1" spans="7:8" s="45" customFormat="1" ht="18.75">
      <c r="G1" s="144" t="s">
        <v>260</v>
      </c>
      <c r="H1"/>
    </row>
    <row r="2" spans="7:8" s="49" customFormat="1" ht="18.75">
      <c r="G2" s="144" t="s">
        <v>246</v>
      </c>
      <c r="H2" s="143" t="s">
        <v>245</v>
      </c>
    </row>
    <row r="3" spans="7:8" s="49" customFormat="1" ht="18.75">
      <c r="G3" s="144" t="s">
        <v>247</v>
      </c>
      <c r="H3"/>
    </row>
    <row r="4" s="49" customFormat="1" ht="18.75">
      <c r="G4" s="144" t="s">
        <v>265</v>
      </c>
    </row>
    <row r="5" spans="1:8" ht="39" customHeight="1">
      <c r="A5" s="301" t="s">
        <v>139</v>
      </c>
      <c r="B5" s="302"/>
      <c r="C5" s="302"/>
      <c r="D5" s="302"/>
      <c r="E5" s="302"/>
      <c r="F5" s="302"/>
      <c r="G5" s="145" t="s">
        <v>255</v>
      </c>
      <c r="H5" s="32"/>
    </row>
    <row r="6" spans="1:8" ht="26.25">
      <c r="A6" s="39"/>
      <c r="B6" s="38"/>
      <c r="C6" s="38"/>
      <c r="D6" s="38"/>
      <c r="E6" s="46"/>
      <c r="F6" s="47"/>
      <c r="G6" s="145" t="s">
        <v>140</v>
      </c>
      <c r="H6" s="32"/>
    </row>
    <row r="7" spans="1:8" ht="26.25">
      <c r="A7" s="39"/>
      <c r="B7" s="38"/>
      <c r="C7" s="38"/>
      <c r="D7" s="38"/>
      <c r="E7" s="47"/>
      <c r="F7" s="46"/>
      <c r="G7" s="145" t="s">
        <v>51</v>
      </c>
      <c r="H7" s="32"/>
    </row>
    <row r="8" spans="1:8" ht="26.25">
      <c r="A8" s="39"/>
      <c r="B8" s="38"/>
      <c r="C8" s="38"/>
      <c r="D8" s="38"/>
      <c r="E8" s="47"/>
      <c r="F8" s="47"/>
      <c r="G8" s="145" t="s">
        <v>176</v>
      </c>
      <c r="H8" s="32"/>
    </row>
    <row r="9" spans="1:8" ht="26.25">
      <c r="A9" s="28"/>
      <c r="B9" s="27"/>
      <c r="C9" s="27"/>
      <c r="D9" s="27"/>
      <c r="E9" s="27"/>
      <c r="F9" s="27"/>
      <c r="G9" s="27"/>
      <c r="H9" s="27"/>
    </row>
    <row r="10" spans="1:8" ht="26.25">
      <c r="A10" s="291" t="s">
        <v>0</v>
      </c>
      <c r="B10" s="292"/>
      <c r="C10" s="292"/>
      <c r="D10" s="292"/>
      <c r="E10" s="292"/>
      <c r="F10" s="292"/>
      <c r="G10" s="29"/>
      <c r="H10" s="27"/>
    </row>
    <row r="11" spans="1:8" ht="26.25">
      <c r="A11" s="291" t="s">
        <v>178</v>
      </c>
      <c r="B11" s="292"/>
      <c r="C11" s="292"/>
      <c r="D11" s="292"/>
      <c r="E11" s="292"/>
      <c r="F11" s="292"/>
      <c r="G11" s="46"/>
      <c r="H11" s="47"/>
    </row>
    <row r="12" spans="1:8" ht="26.25">
      <c r="A12" s="291" t="s">
        <v>146</v>
      </c>
      <c r="B12" s="292"/>
      <c r="C12" s="292"/>
      <c r="D12" s="292"/>
      <c r="E12" s="292"/>
      <c r="F12" s="292"/>
      <c r="G12" s="47"/>
      <c r="H12" s="46"/>
    </row>
    <row r="13" spans="1:8" ht="26.25">
      <c r="A13" s="30"/>
      <c r="B13" s="27"/>
      <c r="C13" s="27"/>
      <c r="D13" s="27"/>
      <c r="E13" s="27"/>
      <c r="F13" s="27"/>
      <c r="G13" s="47"/>
      <c r="H13" s="47"/>
    </row>
    <row r="14" spans="1:8" ht="30" customHeight="1">
      <c r="A14" s="303" t="s">
        <v>1</v>
      </c>
      <c r="B14" s="303" t="s">
        <v>2</v>
      </c>
      <c r="C14" s="306" t="s">
        <v>3</v>
      </c>
      <c r="D14" s="307"/>
      <c r="E14" s="308"/>
      <c r="F14" s="303" t="s">
        <v>4</v>
      </c>
      <c r="G14" s="303"/>
      <c r="H14" s="303"/>
    </row>
    <row r="15" spans="1:8" ht="46.5" customHeight="1">
      <c r="A15" s="303"/>
      <c r="B15" s="303"/>
      <c r="C15" s="37" t="s">
        <v>5</v>
      </c>
      <c r="D15" s="37" t="s">
        <v>6</v>
      </c>
      <c r="E15" s="37" t="s">
        <v>7</v>
      </c>
      <c r="F15" s="37">
        <v>2023</v>
      </c>
      <c r="G15" s="37">
        <v>2024</v>
      </c>
      <c r="H15" s="35">
        <v>2025</v>
      </c>
    </row>
    <row r="16" spans="1:8" s="6" customFormat="1" ht="26.2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5">
        <v>8</v>
      </c>
    </row>
    <row r="17" spans="1:8" ht="51" customHeight="1">
      <c r="A17" s="37"/>
      <c r="B17" s="42"/>
      <c r="C17" s="31"/>
      <c r="D17" s="31"/>
      <c r="E17" s="31"/>
      <c r="F17" s="190"/>
      <c r="G17" s="190"/>
      <c r="H17" s="191"/>
    </row>
    <row r="18" spans="1:8" ht="38.25" customHeight="1">
      <c r="A18" s="304" t="s">
        <v>8</v>
      </c>
      <c r="B18" s="243" t="s">
        <v>9</v>
      </c>
      <c r="C18" s="320" t="s">
        <v>198</v>
      </c>
      <c r="D18" s="316" t="s">
        <v>25</v>
      </c>
      <c r="E18" s="316" t="s">
        <v>65</v>
      </c>
      <c r="F18" s="318">
        <f>F20+F37+F64+F71+F77</f>
        <v>113646.23294</v>
      </c>
      <c r="G18" s="318">
        <f>G20+G37+G64+G71+G77</f>
        <v>103601.57445999999</v>
      </c>
      <c r="H18" s="318">
        <f>H20+H37+H64+H71+H77</f>
        <v>103601.48547999999</v>
      </c>
    </row>
    <row r="19" spans="1:8" ht="210.75" customHeight="1">
      <c r="A19" s="305"/>
      <c r="B19" s="108" t="s">
        <v>173</v>
      </c>
      <c r="C19" s="321"/>
      <c r="D19" s="317"/>
      <c r="E19" s="362"/>
      <c r="F19" s="319"/>
      <c r="G19" s="317"/>
      <c r="H19" s="317"/>
    </row>
    <row r="20" spans="1:8" ht="63" customHeight="1">
      <c r="A20" s="314" t="s">
        <v>105</v>
      </c>
      <c r="B20" s="336" t="s">
        <v>109</v>
      </c>
      <c r="C20" s="315">
        <v>620</v>
      </c>
      <c r="D20" s="309" t="s">
        <v>22</v>
      </c>
      <c r="E20" s="309" t="s">
        <v>66</v>
      </c>
      <c r="F20" s="342">
        <f>F22+F25+F34</f>
        <v>34331.43608</v>
      </c>
      <c r="G20" s="342">
        <f>G22+G25+G34</f>
        <v>32510.5</v>
      </c>
      <c r="H20" s="342">
        <f>H22+H25+H34</f>
        <v>32510.5</v>
      </c>
    </row>
    <row r="21" spans="1:8" ht="56.25" customHeight="1">
      <c r="A21" s="314"/>
      <c r="B21" s="337"/>
      <c r="C21" s="311"/>
      <c r="D21" s="311"/>
      <c r="E21" s="310"/>
      <c r="F21" s="343"/>
      <c r="G21" s="343"/>
      <c r="H21" s="343"/>
    </row>
    <row r="22" spans="1:8" s="93" customFormat="1" ht="45.75" customHeight="1">
      <c r="A22" s="295" t="s">
        <v>10</v>
      </c>
      <c r="B22" s="333" t="s">
        <v>11</v>
      </c>
      <c r="C22" s="299">
        <v>620</v>
      </c>
      <c r="D22" s="297" t="s">
        <v>22</v>
      </c>
      <c r="E22" s="297" t="s">
        <v>67</v>
      </c>
      <c r="F22" s="312">
        <f>F24</f>
        <v>32476.48</v>
      </c>
      <c r="G22" s="312">
        <f>G24</f>
        <v>32510.5</v>
      </c>
      <c r="H22" s="312">
        <f>H24</f>
        <v>32510.5</v>
      </c>
    </row>
    <row r="23" spans="1:8" s="93" customFormat="1" ht="71.25" customHeight="1">
      <c r="A23" s="296"/>
      <c r="B23" s="334"/>
      <c r="C23" s="300"/>
      <c r="D23" s="300"/>
      <c r="E23" s="298"/>
      <c r="F23" s="313"/>
      <c r="G23" s="313"/>
      <c r="H23" s="313"/>
    </row>
    <row r="24" spans="1:8" s="93" customFormat="1" ht="127.5" customHeight="1">
      <c r="A24" s="286" t="s">
        <v>63</v>
      </c>
      <c r="B24" s="121" t="s">
        <v>110</v>
      </c>
      <c r="C24" s="79">
        <v>620</v>
      </c>
      <c r="D24" s="80" t="s">
        <v>22</v>
      </c>
      <c r="E24" s="80" t="s">
        <v>68</v>
      </c>
      <c r="F24" s="78">
        <f>32510.5+21.6-502+138.8-233.25+380.83-500+258+100+202+100</f>
        <v>32476.48</v>
      </c>
      <c r="G24" s="78">
        <v>32510.5</v>
      </c>
      <c r="H24" s="78">
        <v>32510.5</v>
      </c>
    </row>
    <row r="25" spans="1:8" s="93" customFormat="1" ht="38.25" customHeight="1">
      <c r="A25" s="295" t="s">
        <v>148</v>
      </c>
      <c r="B25" s="293" t="s">
        <v>109</v>
      </c>
      <c r="C25" s="299">
        <v>620</v>
      </c>
      <c r="D25" s="297" t="s">
        <v>22</v>
      </c>
      <c r="E25" s="297" t="s">
        <v>134</v>
      </c>
      <c r="F25" s="312">
        <f>F27+F29+F32</f>
        <v>1854.9560800000002</v>
      </c>
      <c r="G25" s="312">
        <f>G27+G29</f>
        <v>0</v>
      </c>
      <c r="H25" s="312">
        <f>H27+H29</f>
        <v>0</v>
      </c>
    </row>
    <row r="26" spans="1:8" s="93" customFormat="1" ht="51" customHeight="1">
      <c r="A26" s="296"/>
      <c r="B26" s="294"/>
      <c r="C26" s="300"/>
      <c r="D26" s="300"/>
      <c r="E26" s="298"/>
      <c r="F26" s="313"/>
      <c r="G26" s="313"/>
      <c r="H26" s="313"/>
    </row>
    <row r="27" spans="1:8" s="93" customFormat="1" ht="46.5" customHeight="1">
      <c r="A27" s="331" t="s">
        <v>184</v>
      </c>
      <c r="B27" s="330" t="s">
        <v>50</v>
      </c>
      <c r="C27" s="325">
        <v>620</v>
      </c>
      <c r="D27" s="326" t="s">
        <v>22</v>
      </c>
      <c r="E27" s="327" t="s">
        <v>70</v>
      </c>
      <c r="F27" s="358">
        <f>339.24-50</f>
        <v>289.24</v>
      </c>
      <c r="G27" s="329">
        <f>300+22.81-322.81</f>
        <v>0</v>
      </c>
      <c r="H27" s="363">
        <v>0</v>
      </c>
    </row>
    <row r="28" spans="1:8" s="93" customFormat="1" ht="79.5" customHeight="1">
      <c r="A28" s="332"/>
      <c r="B28" s="330"/>
      <c r="C28" s="325"/>
      <c r="D28" s="326"/>
      <c r="E28" s="328"/>
      <c r="F28" s="359"/>
      <c r="G28" s="365"/>
      <c r="H28" s="364"/>
    </row>
    <row r="29" spans="1:8" ht="30" customHeight="1">
      <c r="A29" s="295" t="s">
        <v>149</v>
      </c>
      <c r="B29" s="346" t="s">
        <v>50</v>
      </c>
      <c r="C29" s="324">
        <v>620</v>
      </c>
      <c r="D29" s="349" t="s">
        <v>22</v>
      </c>
      <c r="E29" s="297" t="s">
        <v>141</v>
      </c>
      <c r="F29" s="312">
        <f>F31</f>
        <v>732.4660800000001</v>
      </c>
      <c r="G29" s="312">
        <v>0</v>
      </c>
      <c r="H29" s="312">
        <v>0</v>
      </c>
    </row>
    <row r="30" spans="1:8" ht="99.75" customHeight="1">
      <c r="A30" s="296"/>
      <c r="B30" s="346"/>
      <c r="C30" s="324"/>
      <c r="D30" s="349"/>
      <c r="E30" s="298"/>
      <c r="F30" s="313"/>
      <c r="G30" s="313"/>
      <c r="H30" s="313"/>
    </row>
    <row r="31" spans="1:8" s="93" customFormat="1" ht="88.5" customHeight="1">
      <c r="A31" s="275" t="s">
        <v>206</v>
      </c>
      <c r="B31" s="276" t="s">
        <v>50</v>
      </c>
      <c r="C31" s="277">
        <v>620</v>
      </c>
      <c r="D31" s="278" t="s">
        <v>22</v>
      </c>
      <c r="E31" s="278" t="s">
        <v>141</v>
      </c>
      <c r="F31" s="279">
        <f>1053.91-321.44392</f>
        <v>732.4660800000001</v>
      </c>
      <c r="G31" s="279">
        <v>0</v>
      </c>
      <c r="H31" s="280">
        <v>0</v>
      </c>
    </row>
    <row r="32" spans="1:8" s="93" customFormat="1" ht="33" customHeight="1">
      <c r="A32" s="338" t="s">
        <v>259</v>
      </c>
      <c r="B32" s="330" t="s">
        <v>50</v>
      </c>
      <c r="C32" s="322">
        <v>620</v>
      </c>
      <c r="D32" s="326" t="s">
        <v>22</v>
      </c>
      <c r="E32" s="327" t="s">
        <v>69</v>
      </c>
      <c r="F32" s="358">
        <f>233.25+600</f>
        <v>833.25</v>
      </c>
      <c r="G32" s="329">
        <v>0</v>
      </c>
      <c r="H32" s="329">
        <v>0</v>
      </c>
    </row>
    <row r="33" spans="1:8" s="93" customFormat="1" ht="38.25" customHeight="1">
      <c r="A33" s="339"/>
      <c r="B33" s="330"/>
      <c r="C33" s="323"/>
      <c r="D33" s="326"/>
      <c r="E33" s="328"/>
      <c r="F33" s="359"/>
      <c r="G33" s="329"/>
      <c r="H33" s="329"/>
    </row>
    <row r="34" spans="1:8" ht="78.75" customHeight="1">
      <c r="A34" s="168" t="s">
        <v>151</v>
      </c>
      <c r="B34" s="248" t="s">
        <v>50</v>
      </c>
      <c r="C34" s="249">
        <v>620</v>
      </c>
      <c r="D34" s="250" t="s">
        <v>22</v>
      </c>
      <c r="E34" s="250" t="s">
        <v>150</v>
      </c>
      <c r="F34" s="251">
        <f>F35+F36</f>
        <v>0</v>
      </c>
      <c r="G34" s="251">
        <f>G35</f>
        <v>0</v>
      </c>
      <c r="H34" s="251">
        <f>H35</f>
        <v>0</v>
      </c>
    </row>
    <row r="35" spans="1:8" s="36" customFormat="1" ht="80.25" customHeight="1">
      <c r="A35" s="252" t="s">
        <v>160</v>
      </c>
      <c r="B35" s="248" t="s">
        <v>50</v>
      </c>
      <c r="C35" s="65">
        <v>620</v>
      </c>
      <c r="D35" s="65" t="s">
        <v>22</v>
      </c>
      <c r="E35" s="65" t="s">
        <v>165</v>
      </c>
      <c r="F35" s="253">
        <v>0</v>
      </c>
      <c r="G35" s="251">
        <v>0</v>
      </c>
      <c r="H35" s="251">
        <v>0</v>
      </c>
    </row>
    <row r="36" spans="1:8" s="49" customFormat="1" ht="76.5" customHeight="1">
      <c r="A36" s="252" t="s">
        <v>167</v>
      </c>
      <c r="B36" s="248" t="s">
        <v>50</v>
      </c>
      <c r="C36" s="65">
        <v>620</v>
      </c>
      <c r="D36" s="254" t="s">
        <v>22</v>
      </c>
      <c r="E36" s="65" t="s">
        <v>168</v>
      </c>
      <c r="F36" s="253">
        <v>0</v>
      </c>
      <c r="G36" s="251">
        <v>0</v>
      </c>
      <c r="H36" s="251">
        <v>0</v>
      </c>
    </row>
    <row r="37" spans="1:8" ht="117.75" customHeight="1">
      <c r="A37" s="168" t="s">
        <v>76</v>
      </c>
      <c r="B37" s="244" t="s">
        <v>109</v>
      </c>
      <c r="C37" s="255">
        <v>620</v>
      </c>
      <c r="D37" s="256" t="s">
        <v>23</v>
      </c>
      <c r="E37" s="256" t="s">
        <v>71</v>
      </c>
      <c r="F37" s="257">
        <f>F38+F40+F62</f>
        <v>47498.09686</v>
      </c>
      <c r="G37" s="257">
        <f>G38+G40+G62</f>
        <v>40002.87446</v>
      </c>
      <c r="H37" s="257">
        <f>H38+H40+H62</f>
        <v>40002.78548</v>
      </c>
    </row>
    <row r="38" spans="1:8" s="7" customFormat="1" ht="157.5" customHeight="1">
      <c r="A38" s="122" t="s">
        <v>36</v>
      </c>
      <c r="B38" s="121" t="s">
        <v>50</v>
      </c>
      <c r="C38" s="161">
        <v>620</v>
      </c>
      <c r="D38" s="162" t="s">
        <v>23</v>
      </c>
      <c r="E38" s="162" t="s">
        <v>73</v>
      </c>
      <c r="F38" s="163">
        <f>F39</f>
        <v>39415.013</v>
      </c>
      <c r="G38" s="163">
        <f>G39</f>
        <v>37420.5</v>
      </c>
      <c r="H38" s="163">
        <f>H39</f>
        <v>37990.5</v>
      </c>
    </row>
    <row r="39" spans="1:10" s="93" customFormat="1" ht="153.75" customHeight="1">
      <c r="A39" s="76" t="s">
        <v>37</v>
      </c>
      <c r="B39" s="121" t="s">
        <v>50</v>
      </c>
      <c r="C39" s="79">
        <v>620</v>
      </c>
      <c r="D39" s="80" t="s">
        <v>23</v>
      </c>
      <c r="E39" s="80" t="s">
        <v>74</v>
      </c>
      <c r="F39" s="78">
        <f>39003-442.5+217.05+35.88+37+75.83+23.34+100.864+206.912+6+23+58.637-480+500+150-100</f>
        <v>39415.013</v>
      </c>
      <c r="G39" s="78">
        <f>38560.5-1140</f>
        <v>37420.5</v>
      </c>
      <c r="H39" s="78">
        <f>38560.5-570</f>
        <v>37990.5</v>
      </c>
      <c r="I39" s="147"/>
      <c r="J39" s="147"/>
    </row>
    <row r="40" spans="1:8" s="44" customFormat="1" ht="93.75" customHeight="1">
      <c r="A40" s="122" t="s">
        <v>72</v>
      </c>
      <c r="B40" s="258" t="s">
        <v>50</v>
      </c>
      <c r="C40" s="245">
        <v>620</v>
      </c>
      <c r="D40" s="246" t="s">
        <v>23</v>
      </c>
      <c r="E40" s="246" t="s">
        <v>75</v>
      </c>
      <c r="F40" s="247">
        <f>F42+F44+F46+F55+F56</f>
        <v>7640.58386</v>
      </c>
      <c r="G40" s="247">
        <f>G42+G44+G46+G55+G56</f>
        <v>2139.87446</v>
      </c>
      <c r="H40" s="247">
        <f>H42+H44+H46+H55+H56</f>
        <v>1569.78548</v>
      </c>
    </row>
    <row r="41" spans="1:8" s="44" customFormat="1" ht="52.5" customHeight="1">
      <c r="A41" s="259" t="s">
        <v>164</v>
      </c>
      <c r="B41" s="260" t="s">
        <v>50</v>
      </c>
      <c r="C41" s="249">
        <v>620</v>
      </c>
      <c r="D41" s="250" t="s">
        <v>23</v>
      </c>
      <c r="E41" s="261" t="s">
        <v>77</v>
      </c>
      <c r="F41" s="262">
        <v>0</v>
      </c>
      <c r="G41" s="262">
        <v>0</v>
      </c>
      <c r="H41" s="263">
        <v>0</v>
      </c>
    </row>
    <row r="42" spans="1:8" s="93" customFormat="1" ht="51" customHeight="1">
      <c r="A42" s="295" t="s">
        <v>154</v>
      </c>
      <c r="B42" s="346" t="s">
        <v>50</v>
      </c>
      <c r="C42" s="324">
        <v>620</v>
      </c>
      <c r="D42" s="349" t="s">
        <v>23</v>
      </c>
      <c r="E42" s="297" t="s">
        <v>78</v>
      </c>
      <c r="F42" s="312">
        <f>1200+76.5-1192.86-15+900-420</f>
        <v>548.6400000000001</v>
      </c>
      <c r="G42" s="354">
        <v>1000</v>
      </c>
      <c r="H42" s="360">
        <v>1000</v>
      </c>
    </row>
    <row r="43" spans="1:8" s="93" customFormat="1" ht="32.25" customHeight="1">
      <c r="A43" s="296"/>
      <c r="B43" s="346"/>
      <c r="C43" s="324"/>
      <c r="D43" s="349"/>
      <c r="E43" s="298"/>
      <c r="F43" s="313"/>
      <c r="G43" s="355"/>
      <c r="H43" s="361"/>
    </row>
    <row r="44" spans="1:8" s="93" customFormat="1" ht="57.75" customHeight="1">
      <c r="A44" s="352" t="s">
        <v>155</v>
      </c>
      <c r="B44" s="324" t="s">
        <v>50</v>
      </c>
      <c r="C44" s="324">
        <v>620</v>
      </c>
      <c r="D44" s="349" t="s">
        <v>23</v>
      </c>
      <c r="E44" s="349" t="s">
        <v>79</v>
      </c>
      <c r="F44" s="357">
        <f>165.66+1192.86</f>
        <v>1358.52</v>
      </c>
      <c r="G44" s="347">
        <v>0</v>
      </c>
      <c r="H44" s="347">
        <v>0</v>
      </c>
    </row>
    <row r="45" spans="1:8" s="93" customFormat="1" ht="28.5" customHeight="1">
      <c r="A45" s="352"/>
      <c r="B45" s="324"/>
      <c r="C45" s="324"/>
      <c r="D45" s="349"/>
      <c r="E45" s="349"/>
      <c r="F45" s="357"/>
      <c r="G45" s="347"/>
      <c r="H45" s="347"/>
    </row>
    <row r="46" spans="1:8" s="77" customFormat="1" ht="107.25" customHeight="1">
      <c r="A46" s="153" t="s">
        <v>169</v>
      </c>
      <c r="B46" s="154" t="s">
        <v>50</v>
      </c>
      <c r="C46" s="155">
        <v>620</v>
      </c>
      <c r="D46" s="156" t="s">
        <v>23</v>
      </c>
      <c r="E46" s="156" t="s">
        <v>80</v>
      </c>
      <c r="F46" s="83">
        <f>F48+F49+F51+F52+F53+F54+0.70406</f>
        <v>4533.42386</v>
      </c>
      <c r="G46" s="83">
        <f>G48+G49+G51+G52+G53+G54</f>
        <v>0</v>
      </c>
      <c r="H46" s="83">
        <f>H48+H49+H51+H52+H53+H54</f>
        <v>0</v>
      </c>
    </row>
    <row r="47" spans="1:8" s="93" customFormat="1" ht="76.5" customHeight="1" hidden="1">
      <c r="A47" s="157" t="s">
        <v>187</v>
      </c>
      <c r="B47" s="154" t="s">
        <v>50</v>
      </c>
      <c r="C47" s="155">
        <v>620</v>
      </c>
      <c r="D47" s="156" t="s">
        <v>30</v>
      </c>
      <c r="E47" s="156" t="s">
        <v>203</v>
      </c>
      <c r="F47" s="98">
        <v>0</v>
      </c>
      <c r="G47" s="158">
        <f>252.8-55.62-197.18</f>
        <v>0</v>
      </c>
      <c r="H47" s="159">
        <v>0</v>
      </c>
    </row>
    <row r="48" spans="1:8" s="8" customFormat="1" ht="66" customHeight="1">
      <c r="A48" s="275" t="s">
        <v>205</v>
      </c>
      <c r="B48" s="277" t="s">
        <v>50</v>
      </c>
      <c r="C48" s="277">
        <v>620</v>
      </c>
      <c r="D48" s="278" t="s">
        <v>23</v>
      </c>
      <c r="E48" s="278" t="s">
        <v>80</v>
      </c>
      <c r="F48" s="287">
        <v>1241.6166</v>
      </c>
      <c r="G48" s="281">
        <v>0</v>
      </c>
      <c r="H48" s="282">
        <v>0</v>
      </c>
    </row>
    <row r="49" spans="1:8" s="103" customFormat="1" ht="99.75" customHeight="1">
      <c r="A49" s="275" t="s">
        <v>231</v>
      </c>
      <c r="B49" s="283" t="s">
        <v>50</v>
      </c>
      <c r="C49" s="283">
        <v>620</v>
      </c>
      <c r="D49" s="284" t="s">
        <v>23</v>
      </c>
      <c r="E49" s="284" t="s">
        <v>80</v>
      </c>
      <c r="F49" s="285">
        <v>1703.41346</v>
      </c>
      <c r="G49" s="281">
        <v>0</v>
      </c>
      <c r="H49" s="282">
        <v>0</v>
      </c>
    </row>
    <row r="50" spans="1:8" s="93" customFormat="1" ht="79.5" customHeight="1" hidden="1">
      <c r="A50" s="76" t="s">
        <v>192</v>
      </c>
      <c r="B50" s="79" t="s">
        <v>50</v>
      </c>
      <c r="C50" s="79">
        <v>620</v>
      </c>
      <c r="D50" s="80" t="s">
        <v>30</v>
      </c>
      <c r="E50" s="80" t="s">
        <v>203</v>
      </c>
      <c r="F50" s="78">
        <v>0</v>
      </c>
      <c r="G50" s="152">
        <v>0</v>
      </c>
      <c r="H50" s="81">
        <v>0</v>
      </c>
    </row>
    <row r="51" spans="1:8" s="93" customFormat="1" ht="79.5" customHeight="1">
      <c r="A51" s="76" t="s">
        <v>243</v>
      </c>
      <c r="B51" s="79" t="s">
        <v>50</v>
      </c>
      <c r="C51" s="79">
        <v>620</v>
      </c>
      <c r="D51" s="80" t="s">
        <v>23</v>
      </c>
      <c r="E51" s="80" t="s">
        <v>80</v>
      </c>
      <c r="F51" s="78">
        <v>245.3558</v>
      </c>
      <c r="G51" s="152">
        <v>0</v>
      </c>
      <c r="H51" s="81">
        <v>0</v>
      </c>
    </row>
    <row r="52" spans="1:8" s="93" customFormat="1" ht="112.5" customHeight="1">
      <c r="A52" s="76" t="s">
        <v>256</v>
      </c>
      <c r="B52" s="79" t="s">
        <v>50</v>
      </c>
      <c r="C52" s="79">
        <v>620</v>
      </c>
      <c r="D52" s="80" t="s">
        <v>23</v>
      </c>
      <c r="E52" s="80" t="s">
        <v>80</v>
      </c>
      <c r="F52" s="78">
        <v>167.208</v>
      </c>
      <c r="G52" s="152">
        <v>0</v>
      </c>
      <c r="H52" s="81">
        <v>0</v>
      </c>
    </row>
    <row r="53" spans="1:8" s="93" customFormat="1" ht="79.5" customHeight="1">
      <c r="A53" s="76" t="s">
        <v>257</v>
      </c>
      <c r="B53" s="79" t="s">
        <v>50</v>
      </c>
      <c r="C53" s="79">
        <v>620</v>
      </c>
      <c r="D53" s="80" t="s">
        <v>23</v>
      </c>
      <c r="E53" s="80" t="s">
        <v>80</v>
      </c>
      <c r="F53" s="78">
        <v>356.83</v>
      </c>
      <c r="G53" s="152">
        <v>0</v>
      </c>
      <c r="H53" s="81">
        <v>0</v>
      </c>
    </row>
    <row r="54" spans="1:8" s="93" customFormat="1" ht="79.5" customHeight="1">
      <c r="A54" s="76" t="s">
        <v>264</v>
      </c>
      <c r="B54" s="79" t="s">
        <v>50</v>
      </c>
      <c r="C54" s="79">
        <v>620</v>
      </c>
      <c r="D54" s="80" t="s">
        <v>23</v>
      </c>
      <c r="E54" s="80" t="s">
        <v>80</v>
      </c>
      <c r="F54" s="78">
        <v>818.29594</v>
      </c>
      <c r="G54" s="152">
        <v>0</v>
      </c>
      <c r="H54" s="81">
        <v>0</v>
      </c>
    </row>
    <row r="55" spans="1:8" s="82" customFormat="1" ht="87" customHeight="1">
      <c r="A55" s="76" t="s">
        <v>207</v>
      </c>
      <c r="B55" s="79" t="s">
        <v>50</v>
      </c>
      <c r="C55" s="79">
        <v>620</v>
      </c>
      <c r="D55" s="80" t="s">
        <v>23</v>
      </c>
      <c r="E55" s="80" t="s">
        <v>175</v>
      </c>
      <c r="F55" s="78">
        <v>0</v>
      </c>
      <c r="G55" s="78">
        <v>0</v>
      </c>
      <c r="H55" s="81">
        <v>0</v>
      </c>
    </row>
    <row r="56" spans="1:8" s="82" customFormat="1" ht="96" customHeight="1">
      <c r="A56" s="76" t="s">
        <v>230</v>
      </c>
      <c r="B56" s="79" t="s">
        <v>50</v>
      </c>
      <c r="C56" s="79">
        <v>620</v>
      </c>
      <c r="D56" s="80" t="s">
        <v>23</v>
      </c>
      <c r="E56" s="80" t="s">
        <v>228</v>
      </c>
      <c r="F56" s="78">
        <f>F57+F58+F59+F60+F61</f>
        <v>1200</v>
      </c>
      <c r="G56" s="78">
        <f>G57+G58+G59+G60+G61</f>
        <v>1139.87446</v>
      </c>
      <c r="H56" s="78">
        <f>H57+H58+H59+H60+H61</f>
        <v>569.78548</v>
      </c>
    </row>
    <row r="57" spans="1:8" s="82" customFormat="1" ht="57.75" customHeight="1">
      <c r="A57" s="76" t="s">
        <v>227</v>
      </c>
      <c r="B57" s="79" t="s">
        <v>50</v>
      </c>
      <c r="C57" s="79">
        <v>620</v>
      </c>
      <c r="D57" s="80" t="s">
        <v>23</v>
      </c>
      <c r="E57" s="80" t="s">
        <v>228</v>
      </c>
      <c r="F57" s="78">
        <v>911.51522</v>
      </c>
      <c r="G57" s="78">
        <v>0</v>
      </c>
      <c r="H57" s="81">
        <v>0</v>
      </c>
    </row>
    <row r="58" spans="1:8" s="82" customFormat="1" ht="57.75" customHeight="1">
      <c r="A58" s="76" t="s">
        <v>263</v>
      </c>
      <c r="B58" s="79" t="s">
        <v>50</v>
      </c>
      <c r="C58" s="79">
        <v>620</v>
      </c>
      <c r="D58" s="80" t="s">
        <v>23</v>
      </c>
      <c r="E58" s="80" t="s">
        <v>228</v>
      </c>
      <c r="F58" s="78">
        <v>288.48478</v>
      </c>
      <c r="G58" s="78">
        <v>193.71508</v>
      </c>
      <c r="H58" s="81">
        <v>0</v>
      </c>
    </row>
    <row r="59" spans="1:8" s="82" customFormat="1" ht="72.75" customHeight="1">
      <c r="A59" s="76" t="s">
        <v>239</v>
      </c>
      <c r="B59" s="79" t="s">
        <v>50</v>
      </c>
      <c r="C59" s="79">
        <v>620</v>
      </c>
      <c r="D59" s="80" t="s">
        <v>23</v>
      </c>
      <c r="E59" s="80" t="s">
        <v>228</v>
      </c>
      <c r="F59" s="78">
        <v>0</v>
      </c>
      <c r="G59" s="78">
        <v>376.28297</v>
      </c>
      <c r="H59" s="81">
        <v>0</v>
      </c>
    </row>
    <row r="60" spans="1:8" s="82" customFormat="1" ht="87" customHeight="1">
      <c r="A60" s="76" t="s">
        <v>240</v>
      </c>
      <c r="B60" s="79" t="s">
        <v>50</v>
      </c>
      <c r="C60" s="79">
        <v>620</v>
      </c>
      <c r="D60" s="80" t="s">
        <v>23</v>
      </c>
      <c r="E60" s="80" t="s">
        <v>228</v>
      </c>
      <c r="F60" s="78">
        <v>0</v>
      </c>
      <c r="G60" s="78">
        <v>569.87641</v>
      </c>
      <c r="H60" s="81">
        <v>0</v>
      </c>
    </row>
    <row r="61" spans="1:8" s="82" customFormat="1" ht="71.25" customHeight="1">
      <c r="A61" s="76" t="s">
        <v>241</v>
      </c>
      <c r="B61" s="79" t="s">
        <v>50</v>
      </c>
      <c r="C61" s="79">
        <v>620</v>
      </c>
      <c r="D61" s="80" t="s">
        <v>23</v>
      </c>
      <c r="E61" s="80" t="s">
        <v>228</v>
      </c>
      <c r="F61" s="78">
        <v>0</v>
      </c>
      <c r="G61" s="78">
        <v>0</v>
      </c>
      <c r="H61" s="81">
        <v>569.78548</v>
      </c>
    </row>
    <row r="62" spans="1:8" ht="379.5" customHeight="1">
      <c r="A62" s="122" t="s">
        <v>142</v>
      </c>
      <c r="B62" s="160" t="s">
        <v>50</v>
      </c>
      <c r="C62" s="161">
        <v>620</v>
      </c>
      <c r="D62" s="162" t="s">
        <v>23</v>
      </c>
      <c r="E62" s="162" t="s">
        <v>81</v>
      </c>
      <c r="F62" s="163">
        <f>F63</f>
        <v>442.5</v>
      </c>
      <c r="G62" s="163">
        <f>G63</f>
        <v>442.5</v>
      </c>
      <c r="H62" s="163">
        <f>H63</f>
        <v>442.5</v>
      </c>
    </row>
    <row r="63" spans="1:8" ht="360.75" customHeight="1">
      <c r="A63" s="76" t="s">
        <v>143</v>
      </c>
      <c r="B63" s="164" t="s">
        <v>50</v>
      </c>
      <c r="C63" s="165">
        <v>620</v>
      </c>
      <c r="D63" s="166" t="s">
        <v>23</v>
      </c>
      <c r="E63" s="166" t="s">
        <v>82</v>
      </c>
      <c r="F63" s="167">
        <v>442.5</v>
      </c>
      <c r="G63" s="167">
        <v>442.5</v>
      </c>
      <c r="H63" s="167">
        <v>442.5</v>
      </c>
    </row>
    <row r="64" spans="1:8" ht="85.5" customHeight="1">
      <c r="A64" s="336" t="s">
        <v>135</v>
      </c>
      <c r="B64" s="336" t="s">
        <v>109</v>
      </c>
      <c r="C64" s="344">
        <v>620</v>
      </c>
      <c r="D64" s="351" t="s">
        <v>30</v>
      </c>
      <c r="E64" s="351" t="s">
        <v>83</v>
      </c>
      <c r="F64" s="340">
        <f>F66+F68</f>
        <v>23220.8</v>
      </c>
      <c r="G64" s="340">
        <f>G66+G68</f>
        <v>22015.8</v>
      </c>
      <c r="H64" s="340">
        <f>H66+H68</f>
        <v>22015.8</v>
      </c>
    </row>
    <row r="65" spans="1:8" s="40" customFormat="1" ht="24" customHeight="1">
      <c r="A65" s="337"/>
      <c r="B65" s="337"/>
      <c r="C65" s="345"/>
      <c r="D65" s="345"/>
      <c r="E65" s="353"/>
      <c r="F65" s="350"/>
      <c r="G65" s="345"/>
      <c r="H65" s="345"/>
    </row>
    <row r="66" spans="1:8" ht="81" customHeight="1">
      <c r="A66" s="122" t="s">
        <v>45</v>
      </c>
      <c r="B66" s="188" t="s">
        <v>108</v>
      </c>
      <c r="C66" s="189">
        <v>620</v>
      </c>
      <c r="D66" s="172" t="s">
        <v>30</v>
      </c>
      <c r="E66" s="172" t="s">
        <v>104</v>
      </c>
      <c r="F66" s="146">
        <f>F67</f>
        <v>23220.8</v>
      </c>
      <c r="G66" s="146">
        <f>G67</f>
        <v>22015.8</v>
      </c>
      <c r="H66" s="146">
        <f>H67</f>
        <v>22015.8</v>
      </c>
    </row>
    <row r="67" spans="1:8" s="93" customFormat="1" ht="72" customHeight="1">
      <c r="A67" s="76" t="s">
        <v>209</v>
      </c>
      <c r="B67" s="76" t="s">
        <v>50</v>
      </c>
      <c r="C67" s="274">
        <v>620</v>
      </c>
      <c r="D67" s="80" t="s">
        <v>30</v>
      </c>
      <c r="E67" s="80" t="s">
        <v>84</v>
      </c>
      <c r="F67" s="78">
        <f>22015.8+1205</f>
        <v>23220.8</v>
      </c>
      <c r="G67" s="78">
        <v>22015.8</v>
      </c>
      <c r="H67" s="78">
        <v>22015.8</v>
      </c>
    </row>
    <row r="68" spans="1:8" s="40" customFormat="1" ht="105.75" customHeight="1">
      <c r="A68" s="168" t="s">
        <v>106</v>
      </c>
      <c r="B68" s="168" t="s">
        <v>50</v>
      </c>
      <c r="C68" s="169">
        <v>620</v>
      </c>
      <c r="D68" s="170" t="s">
        <v>30</v>
      </c>
      <c r="E68" s="170" t="s">
        <v>86</v>
      </c>
      <c r="F68" s="171">
        <f>F69+F70</f>
        <v>0</v>
      </c>
      <c r="G68" s="171">
        <f>G69+G70</f>
        <v>0</v>
      </c>
      <c r="H68" s="171">
        <f>H69+H70</f>
        <v>0</v>
      </c>
    </row>
    <row r="69" spans="1:8" s="93" customFormat="1" ht="86.25" customHeight="1">
      <c r="A69" s="76" t="s">
        <v>194</v>
      </c>
      <c r="B69" s="76" t="s">
        <v>50</v>
      </c>
      <c r="C69" s="79">
        <v>620</v>
      </c>
      <c r="D69" s="80" t="s">
        <v>30</v>
      </c>
      <c r="E69" s="80" t="s">
        <v>85</v>
      </c>
      <c r="F69" s="78">
        <v>0</v>
      </c>
      <c r="G69" s="78">
        <v>0</v>
      </c>
      <c r="H69" s="81">
        <v>0</v>
      </c>
    </row>
    <row r="70" spans="1:8" s="93" customFormat="1" ht="117.75" customHeight="1">
      <c r="A70" s="76" t="s">
        <v>195</v>
      </c>
      <c r="B70" s="76" t="s">
        <v>50</v>
      </c>
      <c r="C70" s="79">
        <v>620</v>
      </c>
      <c r="D70" s="80" t="s">
        <v>30</v>
      </c>
      <c r="E70" s="172" t="s">
        <v>191</v>
      </c>
      <c r="F70" s="146">
        <v>0</v>
      </c>
      <c r="G70" s="146">
        <v>0</v>
      </c>
      <c r="H70" s="173">
        <v>0</v>
      </c>
    </row>
    <row r="71" spans="1:8" s="24" customFormat="1" ht="74.25" customHeight="1">
      <c r="A71" s="348" t="s">
        <v>161</v>
      </c>
      <c r="B71" s="336" t="s">
        <v>108</v>
      </c>
      <c r="C71" s="344">
        <v>620</v>
      </c>
      <c r="D71" s="356" t="s">
        <v>24</v>
      </c>
      <c r="E71" s="351" t="s">
        <v>87</v>
      </c>
      <c r="F71" s="340">
        <f>F73+F75</f>
        <v>255.9</v>
      </c>
      <c r="G71" s="340">
        <f>G73+G76</f>
        <v>186</v>
      </c>
      <c r="H71" s="340">
        <f>H73+H75</f>
        <v>186</v>
      </c>
    </row>
    <row r="72" spans="1:8" s="41" customFormat="1" ht="11.25" customHeight="1">
      <c r="A72" s="348"/>
      <c r="B72" s="334"/>
      <c r="C72" s="341"/>
      <c r="D72" s="341"/>
      <c r="E72" s="353"/>
      <c r="F72" s="350"/>
      <c r="G72" s="341"/>
      <c r="H72" s="341"/>
    </row>
    <row r="73" spans="1:8" s="5" customFormat="1" ht="83.25" customHeight="1">
      <c r="A73" s="122" t="s">
        <v>107</v>
      </c>
      <c r="B73" s="160" t="s">
        <v>50</v>
      </c>
      <c r="C73" s="161">
        <v>620</v>
      </c>
      <c r="D73" s="162" t="s">
        <v>24</v>
      </c>
      <c r="E73" s="162" t="s">
        <v>88</v>
      </c>
      <c r="F73" s="163">
        <f>F74</f>
        <v>219.9</v>
      </c>
      <c r="G73" s="163">
        <f>G74</f>
        <v>150</v>
      </c>
      <c r="H73" s="163">
        <f>H74</f>
        <v>150</v>
      </c>
    </row>
    <row r="74" spans="1:8" s="82" customFormat="1" ht="63.75" customHeight="1">
      <c r="A74" s="76" t="s">
        <v>96</v>
      </c>
      <c r="B74" s="121" t="s">
        <v>50</v>
      </c>
      <c r="C74" s="79">
        <v>620</v>
      </c>
      <c r="D74" s="80" t="s">
        <v>24</v>
      </c>
      <c r="E74" s="80" t="s">
        <v>90</v>
      </c>
      <c r="F74" s="78">
        <f>150+91-20-1.1</f>
        <v>219.9</v>
      </c>
      <c r="G74" s="78">
        <v>150</v>
      </c>
      <c r="H74" s="78">
        <v>150</v>
      </c>
    </row>
    <row r="75" spans="1:8" ht="110.25" customHeight="1">
      <c r="A75" s="122" t="s">
        <v>27</v>
      </c>
      <c r="B75" s="160" t="s">
        <v>50</v>
      </c>
      <c r="C75" s="161">
        <v>620</v>
      </c>
      <c r="D75" s="162" t="s">
        <v>24</v>
      </c>
      <c r="E75" s="162" t="s">
        <v>91</v>
      </c>
      <c r="F75" s="163">
        <f>F76</f>
        <v>36</v>
      </c>
      <c r="G75" s="163">
        <v>36</v>
      </c>
      <c r="H75" s="163">
        <v>36</v>
      </c>
    </row>
    <row r="76" spans="1:8" ht="113.25" customHeight="1">
      <c r="A76" s="76" t="s">
        <v>64</v>
      </c>
      <c r="B76" s="121" t="s">
        <v>50</v>
      </c>
      <c r="C76" s="79">
        <v>620</v>
      </c>
      <c r="D76" s="80" t="s">
        <v>24</v>
      </c>
      <c r="E76" s="80" t="s">
        <v>89</v>
      </c>
      <c r="F76" s="78">
        <v>36</v>
      </c>
      <c r="G76" s="78">
        <v>36</v>
      </c>
      <c r="H76" s="78">
        <v>36</v>
      </c>
    </row>
    <row r="77" spans="1:8" ht="93" customHeight="1">
      <c r="A77" s="122" t="s">
        <v>102</v>
      </c>
      <c r="B77" s="160" t="s">
        <v>103</v>
      </c>
      <c r="C77" s="174">
        <v>620</v>
      </c>
      <c r="D77" s="175" t="s">
        <v>24</v>
      </c>
      <c r="E77" s="175" t="s">
        <v>92</v>
      </c>
      <c r="F77" s="176">
        <f>F78+F81</f>
        <v>8340</v>
      </c>
      <c r="G77" s="176">
        <f>G78+G81</f>
        <v>8886.4</v>
      </c>
      <c r="H77" s="176">
        <f>H78+H81</f>
        <v>8886.4</v>
      </c>
    </row>
    <row r="78" spans="1:8" ht="76.5">
      <c r="A78" s="122" t="s">
        <v>100</v>
      </c>
      <c r="B78" s="160" t="s">
        <v>50</v>
      </c>
      <c r="C78" s="161">
        <v>620</v>
      </c>
      <c r="D78" s="162" t="s">
        <v>24</v>
      </c>
      <c r="E78" s="162" t="s">
        <v>93</v>
      </c>
      <c r="F78" s="163">
        <f>F79+F80</f>
        <v>8240</v>
      </c>
      <c r="G78" s="163">
        <f>G79+G80</f>
        <v>8786.4</v>
      </c>
      <c r="H78" s="163">
        <f>H79+H80</f>
        <v>8786.4</v>
      </c>
    </row>
    <row r="79" spans="1:8" s="93" customFormat="1" ht="103.5" customHeight="1">
      <c r="A79" s="76" t="s">
        <v>101</v>
      </c>
      <c r="B79" s="121" t="s">
        <v>50</v>
      </c>
      <c r="C79" s="79">
        <v>620</v>
      </c>
      <c r="D79" s="80" t="s">
        <v>24</v>
      </c>
      <c r="E79" s="80" t="s">
        <v>136</v>
      </c>
      <c r="F79" s="78">
        <f>8413-225+20+32</f>
        <v>8240</v>
      </c>
      <c r="G79" s="78">
        <v>8754.4</v>
      </c>
      <c r="H79" s="78">
        <v>8754.4</v>
      </c>
    </row>
    <row r="80" spans="1:8" s="77" customFormat="1" ht="134.25" customHeight="1">
      <c r="A80" s="76" t="s">
        <v>197</v>
      </c>
      <c r="B80" s="121" t="s">
        <v>50</v>
      </c>
      <c r="C80" s="79">
        <v>620</v>
      </c>
      <c r="D80" s="80" t="s">
        <v>24</v>
      </c>
      <c r="E80" s="80" t="s">
        <v>95</v>
      </c>
      <c r="F80" s="78">
        <f>32-32</f>
        <v>0</v>
      </c>
      <c r="G80" s="78">
        <v>32</v>
      </c>
      <c r="H80" s="81">
        <v>32</v>
      </c>
    </row>
    <row r="81" spans="1:8" ht="76.5">
      <c r="A81" s="122" t="s">
        <v>94</v>
      </c>
      <c r="B81" s="160" t="s">
        <v>50</v>
      </c>
      <c r="C81" s="161">
        <v>620</v>
      </c>
      <c r="D81" s="162" t="s">
        <v>24</v>
      </c>
      <c r="E81" s="162" t="s">
        <v>97</v>
      </c>
      <c r="F81" s="163">
        <f>F82</f>
        <v>100</v>
      </c>
      <c r="G81" s="163">
        <f>G82</f>
        <v>100</v>
      </c>
      <c r="H81" s="163">
        <f>H82</f>
        <v>100</v>
      </c>
    </row>
    <row r="82" spans="1:8" ht="92.25" customHeight="1">
      <c r="A82" s="76" t="s">
        <v>99</v>
      </c>
      <c r="B82" s="121" t="s">
        <v>50</v>
      </c>
      <c r="C82" s="79">
        <v>620</v>
      </c>
      <c r="D82" s="80" t="s">
        <v>24</v>
      </c>
      <c r="E82" s="80" t="s">
        <v>98</v>
      </c>
      <c r="F82" s="78">
        <v>100</v>
      </c>
      <c r="G82" s="78">
        <v>100</v>
      </c>
      <c r="H82" s="81">
        <v>100</v>
      </c>
    </row>
    <row r="83" spans="1:8" ht="26.25">
      <c r="A83" s="28"/>
      <c r="B83" s="27"/>
      <c r="C83" s="27"/>
      <c r="D83" s="27"/>
      <c r="E83" s="27"/>
      <c r="F83" s="27"/>
      <c r="G83" s="27"/>
      <c r="H83" s="27"/>
    </row>
    <row r="84" spans="1:8" ht="26.25">
      <c r="A84" s="335"/>
      <c r="B84" s="292"/>
      <c r="C84" s="292"/>
      <c r="D84" s="292"/>
      <c r="E84" s="292"/>
      <c r="F84" s="292"/>
      <c r="G84" s="29"/>
      <c r="H84" s="27"/>
    </row>
    <row r="85" spans="1:8" ht="26.25">
      <c r="A85" s="335"/>
      <c r="B85" s="292"/>
      <c r="C85" s="292"/>
      <c r="D85" s="292"/>
      <c r="E85" s="292"/>
      <c r="F85" s="292"/>
      <c r="G85" s="29"/>
      <c r="H85" s="27"/>
    </row>
    <row r="86" spans="1:8" ht="26.25">
      <c r="A86" s="335"/>
      <c r="B86" s="292"/>
      <c r="C86" s="292"/>
      <c r="D86" s="292"/>
      <c r="E86" s="292"/>
      <c r="F86" s="292"/>
      <c r="G86" s="29"/>
      <c r="H86" s="27"/>
    </row>
    <row r="87" spans="1:8" ht="21">
      <c r="A87" s="26"/>
      <c r="B87" s="25"/>
      <c r="C87" s="25"/>
      <c r="D87" s="25"/>
      <c r="E87" s="25"/>
      <c r="F87" s="25"/>
      <c r="G87" s="25"/>
      <c r="H87" s="25"/>
    </row>
  </sheetData>
  <sheetProtection/>
  <mergeCells count="98">
    <mergeCell ref="G18:G19"/>
    <mergeCell ref="H18:H19"/>
    <mergeCell ref="E18:E19"/>
    <mergeCell ref="F27:F28"/>
    <mergeCell ref="E25:E26"/>
    <mergeCell ref="D25:D26"/>
    <mergeCell ref="H20:H21"/>
    <mergeCell ref="H27:H28"/>
    <mergeCell ref="G22:G23"/>
    <mergeCell ref="G27:G28"/>
    <mergeCell ref="D27:D28"/>
    <mergeCell ref="H29:H30"/>
    <mergeCell ref="F29:F30"/>
    <mergeCell ref="H22:H23"/>
    <mergeCell ref="G25:G26"/>
    <mergeCell ref="E27:E28"/>
    <mergeCell ref="F32:F33"/>
    <mergeCell ref="E42:E43"/>
    <mergeCell ref="H42:H43"/>
    <mergeCell ref="H32:H33"/>
    <mergeCell ref="D29:D30"/>
    <mergeCell ref="E29:E30"/>
    <mergeCell ref="D71:D72"/>
    <mergeCell ref="E71:E72"/>
    <mergeCell ref="G71:G72"/>
    <mergeCell ref="F44:F45"/>
    <mergeCell ref="F64:F65"/>
    <mergeCell ref="B64:B65"/>
    <mergeCell ref="G44:G45"/>
    <mergeCell ref="B42:B43"/>
    <mergeCell ref="C42:C43"/>
    <mergeCell ref="D42:D43"/>
    <mergeCell ref="B44:B45"/>
    <mergeCell ref="H64:H65"/>
    <mergeCell ref="E64:E65"/>
    <mergeCell ref="G64:G65"/>
    <mergeCell ref="F42:F43"/>
    <mergeCell ref="G42:G43"/>
    <mergeCell ref="A86:F86"/>
    <mergeCell ref="A71:A72"/>
    <mergeCell ref="C44:C45"/>
    <mergeCell ref="D44:D45"/>
    <mergeCell ref="E44:E45"/>
    <mergeCell ref="F71:F72"/>
    <mergeCell ref="D64:D65"/>
    <mergeCell ref="A44:A45"/>
    <mergeCell ref="B71:B72"/>
    <mergeCell ref="C71:C72"/>
    <mergeCell ref="H71:H72"/>
    <mergeCell ref="B20:B21"/>
    <mergeCell ref="G20:G21"/>
    <mergeCell ref="F20:F21"/>
    <mergeCell ref="H25:H26"/>
    <mergeCell ref="A42:A43"/>
    <mergeCell ref="C64:C65"/>
    <mergeCell ref="B29:B30"/>
    <mergeCell ref="B32:B33"/>
    <mergeCell ref="H44:H45"/>
    <mergeCell ref="A25:A26"/>
    <mergeCell ref="F25:F26"/>
    <mergeCell ref="B27:B28"/>
    <mergeCell ref="A27:A28"/>
    <mergeCell ref="B22:B23"/>
    <mergeCell ref="A85:F85"/>
    <mergeCell ref="A64:A65"/>
    <mergeCell ref="A84:F84"/>
    <mergeCell ref="A29:A30"/>
    <mergeCell ref="A32:A33"/>
    <mergeCell ref="C18:C19"/>
    <mergeCell ref="C32:C33"/>
    <mergeCell ref="C29:C30"/>
    <mergeCell ref="D22:D23"/>
    <mergeCell ref="G29:G30"/>
    <mergeCell ref="C27:C28"/>
    <mergeCell ref="C25:C26"/>
    <mergeCell ref="D32:D33"/>
    <mergeCell ref="E32:E33"/>
    <mergeCell ref="G32:G33"/>
    <mergeCell ref="A11:F11"/>
    <mergeCell ref="A12:F12"/>
    <mergeCell ref="C14:E14"/>
    <mergeCell ref="E20:E21"/>
    <mergeCell ref="D20:D21"/>
    <mergeCell ref="F22:F23"/>
    <mergeCell ref="A20:A21"/>
    <mergeCell ref="C20:C21"/>
    <mergeCell ref="D18:D19"/>
    <mergeCell ref="F18:F19"/>
    <mergeCell ref="A10:F10"/>
    <mergeCell ref="B25:B26"/>
    <mergeCell ref="A22:A23"/>
    <mergeCell ref="E22:E23"/>
    <mergeCell ref="C22:C23"/>
    <mergeCell ref="A5:F5"/>
    <mergeCell ref="A14:A15"/>
    <mergeCell ref="B14:B15"/>
    <mergeCell ref="A18:A19"/>
    <mergeCell ref="F14:H14"/>
  </mergeCells>
  <printOptions/>
  <pageMargins left="0.5905511811023623" right="0.3937007874015748" top="0.5905511811023623" bottom="0.5905511811023623" header="0" footer="0"/>
  <pageSetup firstPageNumber="18" useFirstPageNumber="1" fitToHeight="0" fitToWidth="1" horizontalDpi="600" verticalDpi="600" orientation="portrait" paperSize="9" scale="31" r:id="rId3"/>
  <headerFooter>
    <oddHeader>&amp;C&amp;20&amp;P 
</oddHeader>
  </headerFooter>
  <rowBreaks count="2" manualBreakCount="2">
    <brk id="43" max="7" man="1"/>
    <brk id="8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view="pageBreakPreview" zoomScale="71" zoomScaleNormal="75" zoomScaleSheetLayoutView="71" workbookViewId="0" topLeftCell="A1">
      <selection activeCell="G16" sqref="G16"/>
    </sheetView>
  </sheetViews>
  <sheetFormatPr defaultColWidth="9.140625" defaultRowHeight="15"/>
  <cols>
    <col min="1" max="1" width="49.57421875" style="0" customWidth="1"/>
    <col min="2" max="2" width="34.28125" style="0" customWidth="1"/>
    <col min="3" max="3" width="11.00390625" style="0" customWidth="1"/>
    <col min="4" max="4" width="16.421875" style="0" customWidth="1"/>
    <col min="5" max="5" width="18.140625" style="0" customWidth="1"/>
    <col min="6" max="6" width="20.00390625" style="0" customWidth="1"/>
    <col min="7" max="7" width="18.421875" style="0" customWidth="1"/>
    <col min="8" max="8" width="16.28125" style="0" customWidth="1"/>
    <col min="9" max="9" width="5.28125" style="0" customWidth="1"/>
    <col min="10" max="10" width="25.421875" style="0" customWidth="1"/>
    <col min="11" max="11" width="28.140625" style="0" customWidth="1"/>
    <col min="12" max="12" width="36.140625" style="0" customWidth="1"/>
  </cols>
  <sheetData>
    <row r="1" spans="6:7" s="49" customFormat="1" ht="18.75">
      <c r="F1" s="32" t="s">
        <v>248</v>
      </c>
      <c r="G1" s="32"/>
    </row>
    <row r="2" spans="6:7" s="49" customFormat="1" ht="18.75">
      <c r="F2" s="32" t="s">
        <v>246</v>
      </c>
      <c r="G2" s="32"/>
    </row>
    <row r="3" spans="6:7" s="49" customFormat="1" ht="18.75">
      <c r="F3" s="32" t="s">
        <v>247</v>
      </c>
      <c r="G3" s="32"/>
    </row>
    <row r="4" spans="6:7" s="49" customFormat="1" ht="18.75">
      <c r="F4" s="32" t="s">
        <v>265</v>
      </c>
      <c r="G4" s="32"/>
    </row>
    <row r="5" spans="1:8" ht="18.75" customHeight="1">
      <c r="A5" s="57"/>
      <c r="B5" s="57"/>
      <c r="C5" s="57"/>
      <c r="D5" s="57"/>
      <c r="E5" s="57"/>
      <c r="F5" s="32" t="s">
        <v>254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97" t="s">
        <v>0</v>
      </c>
      <c r="B10" s="398"/>
      <c r="C10" s="398"/>
      <c r="D10" s="398"/>
      <c r="E10" s="398"/>
      <c r="F10" s="398"/>
      <c r="G10" s="398"/>
      <c r="H10" s="398"/>
    </row>
    <row r="11" spans="1:8" ht="18.75">
      <c r="A11" s="397" t="s">
        <v>178</v>
      </c>
      <c r="B11" s="398"/>
      <c r="C11" s="398"/>
      <c r="D11" s="398"/>
      <c r="E11" s="398"/>
      <c r="F11" s="398"/>
      <c r="G11" s="398"/>
      <c r="H11" s="398"/>
    </row>
    <row r="12" spans="1:8" ht="18.75">
      <c r="A12" s="397" t="s">
        <v>15</v>
      </c>
      <c r="B12" s="398"/>
      <c r="C12" s="398"/>
      <c r="D12" s="398"/>
      <c r="E12" s="398"/>
      <c r="F12" s="398"/>
      <c r="G12" s="398"/>
      <c r="H12" s="398"/>
    </row>
    <row r="13" ht="18.75">
      <c r="A13" s="2"/>
    </row>
    <row r="14" spans="1:8" ht="35.25" customHeight="1">
      <c r="A14" s="379" t="s">
        <v>1</v>
      </c>
      <c r="B14" s="379" t="s">
        <v>2</v>
      </c>
      <c r="C14" s="379" t="s">
        <v>3</v>
      </c>
      <c r="D14" s="379"/>
      <c r="E14" s="379"/>
      <c r="F14" s="379" t="s">
        <v>4</v>
      </c>
      <c r="G14" s="379"/>
      <c r="H14" s="379"/>
    </row>
    <row r="15" spans="1:8" ht="46.5" customHeight="1">
      <c r="A15" s="379"/>
      <c r="B15" s="379"/>
      <c r="C15" s="17" t="s">
        <v>5</v>
      </c>
      <c r="D15" s="17" t="s">
        <v>6</v>
      </c>
      <c r="E15" s="17" t="s">
        <v>7</v>
      </c>
      <c r="F15" s="17">
        <v>2023</v>
      </c>
      <c r="G15" s="17">
        <v>2024</v>
      </c>
      <c r="H15" s="17">
        <v>2025</v>
      </c>
    </row>
    <row r="16" spans="1:8" ht="30.7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10" ht="56.25" customHeight="1">
      <c r="A17" s="383" t="s">
        <v>8</v>
      </c>
      <c r="B17" s="383" t="s">
        <v>232</v>
      </c>
      <c r="C17" s="395" t="s">
        <v>199</v>
      </c>
      <c r="D17" s="368" t="s">
        <v>16</v>
      </c>
      <c r="E17" s="370" t="s">
        <v>65</v>
      </c>
      <c r="F17" s="390">
        <f>F19+F34+F74</f>
        <v>297590.46246</v>
      </c>
      <c r="G17" s="390">
        <f>G19+G34+G74+G71</f>
        <v>260852.728</v>
      </c>
      <c r="H17" s="390">
        <f>H19+H34+H74</f>
        <v>255900.04799999998</v>
      </c>
      <c r="I17" s="149"/>
      <c r="J17" s="149"/>
    </row>
    <row r="18" spans="1:12" ht="192" customHeight="1">
      <c r="A18" s="383"/>
      <c r="B18" s="384"/>
      <c r="C18" s="396"/>
      <c r="D18" s="369"/>
      <c r="E18" s="369"/>
      <c r="F18" s="369"/>
      <c r="G18" s="369"/>
      <c r="H18" s="369"/>
      <c r="I18" s="149"/>
      <c r="J18" s="209"/>
      <c r="K18" s="204"/>
      <c r="L18" s="203"/>
    </row>
    <row r="19" spans="1:11" s="104" customFormat="1" ht="67.5" customHeight="1">
      <c r="A19" s="105" t="s">
        <v>105</v>
      </c>
      <c r="B19" s="105" t="s">
        <v>111</v>
      </c>
      <c r="C19" s="288">
        <v>620</v>
      </c>
      <c r="D19" s="210" t="s">
        <v>31</v>
      </c>
      <c r="E19" s="211" t="s">
        <v>66</v>
      </c>
      <c r="F19" s="106">
        <f>F20+F23+F30</f>
        <v>77113.65108</v>
      </c>
      <c r="G19" s="106">
        <f>G20+G23+G30</f>
        <v>67913.11000000002</v>
      </c>
      <c r="H19" s="106">
        <f>H20+H23+H30</f>
        <v>64386.73</v>
      </c>
      <c r="I19" s="212"/>
      <c r="J19" s="212"/>
      <c r="K19" s="205"/>
    </row>
    <row r="20" spans="1:10" s="59" customFormat="1" ht="99.75" customHeight="1">
      <c r="A20" s="54" t="s">
        <v>162</v>
      </c>
      <c r="B20" s="54" t="s">
        <v>11</v>
      </c>
      <c r="C20" s="289">
        <v>620</v>
      </c>
      <c r="D20" s="213" t="s">
        <v>22</v>
      </c>
      <c r="E20" s="214" t="s">
        <v>134</v>
      </c>
      <c r="F20" s="68">
        <f>F21</f>
        <v>2197.41108</v>
      </c>
      <c r="G20" s="68">
        <f aca="true" t="shared" si="0" ref="F20:H21">G21</f>
        <v>0</v>
      </c>
      <c r="H20" s="68">
        <f t="shared" si="0"/>
        <v>0</v>
      </c>
      <c r="I20" s="215"/>
      <c r="J20" s="215"/>
    </row>
    <row r="21" spans="1:10" s="10" customFormat="1" ht="99.75" customHeight="1">
      <c r="A21" s="137" t="s">
        <v>211</v>
      </c>
      <c r="B21" s="66" t="s">
        <v>163</v>
      </c>
      <c r="C21" s="290">
        <v>620</v>
      </c>
      <c r="D21" s="216" t="s">
        <v>22</v>
      </c>
      <c r="E21" s="217" t="s">
        <v>141</v>
      </c>
      <c r="F21" s="218">
        <f t="shared" si="0"/>
        <v>2197.41108</v>
      </c>
      <c r="G21" s="218">
        <f t="shared" si="0"/>
        <v>0</v>
      </c>
      <c r="H21" s="218">
        <f t="shared" si="0"/>
        <v>0</v>
      </c>
      <c r="I21" s="149"/>
      <c r="J21" s="149"/>
    </row>
    <row r="22" spans="1:16" s="10" customFormat="1" ht="78" customHeight="1">
      <c r="A22" s="127" t="s">
        <v>206</v>
      </c>
      <c r="B22" s="185" t="s">
        <v>50</v>
      </c>
      <c r="C22" s="186">
        <v>620</v>
      </c>
      <c r="D22" s="219" t="s">
        <v>22</v>
      </c>
      <c r="E22" s="187" t="s">
        <v>141</v>
      </c>
      <c r="F22" s="89">
        <v>2197.41108</v>
      </c>
      <c r="G22" s="89">
        <v>0</v>
      </c>
      <c r="H22" s="89">
        <v>0</v>
      </c>
      <c r="I22" s="149"/>
      <c r="J22" s="149"/>
      <c r="K22" s="149"/>
      <c r="L22" s="149"/>
      <c r="M22" s="149"/>
      <c r="N22" s="149"/>
      <c r="O22" s="149"/>
      <c r="P22" s="149"/>
    </row>
    <row r="23" spans="1:16" ht="100.5" customHeight="1">
      <c r="A23" s="136" t="s">
        <v>147</v>
      </c>
      <c r="B23" s="236" t="s">
        <v>50</v>
      </c>
      <c r="C23" s="186">
        <v>620</v>
      </c>
      <c r="D23" s="220" t="s">
        <v>46</v>
      </c>
      <c r="E23" s="187" t="s">
        <v>196</v>
      </c>
      <c r="F23" s="89">
        <f>F24</f>
        <v>74566.23999999999</v>
      </c>
      <c r="G23" s="89">
        <f>G24</f>
        <v>67913.11000000002</v>
      </c>
      <c r="H23" s="89">
        <f>H24</f>
        <v>64386.73</v>
      </c>
      <c r="I23" s="149"/>
      <c r="J23" s="149"/>
      <c r="K23" s="149"/>
      <c r="L23" s="149"/>
      <c r="M23" s="149"/>
      <c r="N23" s="149"/>
      <c r="O23" s="149"/>
      <c r="P23" s="149"/>
    </row>
    <row r="24" spans="1:16" s="77" customFormat="1" ht="85.5" customHeight="1">
      <c r="A24" s="127" t="s">
        <v>158</v>
      </c>
      <c r="B24" s="185" t="s">
        <v>50</v>
      </c>
      <c r="C24" s="186">
        <v>620</v>
      </c>
      <c r="D24" s="219" t="s">
        <v>31</v>
      </c>
      <c r="E24" s="187" t="s">
        <v>116</v>
      </c>
      <c r="F24" s="89">
        <f>F25+F26+F28</f>
        <v>74566.23999999999</v>
      </c>
      <c r="G24" s="89">
        <f>G25+G26+G28</f>
        <v>67913.11000000002</v>
      </c>
      <c r="H24" s="89">
        <f>H25+H26+H28</f>
        <v>64386.73</v>
      </c>
      <c r="I24" s="82"/>
      <c r="J24" s="221"/>
      <c r="K24" s="82"/>
      <c r="L24" s="82"/>
      <c r="M24" s="82"/>
      <c r="N24" s="82"/>
      <c r="O24" s="82"/>
      <c r="P24" s="82"/>
    </row>
    <row r="25" spans="1:16" s="116" customFormat="1" ht="140.25" customHeight="1">
      <c r="A25" s="127" t="s">
        <v>39</v>
      </c>
      <c r="B25" s="185" t="s">
        <v>50</v>
      </c>
      <c r="C25" s="186">
        <v>620</v>
      </c>
      <c r="D25" s="219" t="s">
        <v>42</v>
      </c>
      <c r="E25" s="187" t="s">
        <v>117</v>
      </c>
      <c r="F25" s="89">
        <f>63054.64+2492.4+6273+489.2</f>
        <v>72309.23999999999</v>
      </c>
      <c r="G25" s="89">
        <f>62420.11+2448.9+455.4</f>
        <v>65324.41</v>
      </c>
      <c r="H25" s="89">
        <f>59246.23+2325.3+432.4</f>
        <v>62003.93000000001</v>
      </c>
      <c r="I25" s="147"/>
      <c r="J25" s="177"/>
      <c r="K25" s="182"/>
      <c r="L25" s="148"/>
      <c r="M25" s="147"/>
      <c r="N25" s="147"/>
      <c r="O25" s="147"/>
      <c r="P25" s="147"/>
    </row>
    <row r="26" spans="1:16" ht="88.5" customHeight="1">
      <c r="A26" s="371" t="s">
        <v>40</v>
      </c>
      <c r="B26" s="380" t="s">
        <v>50</v>
      </c>
      <c r="C26" s="381">
        <v>620</v>
      </c>
      <c r="D26" s="394">
        <v>1004</v>
      </c>
      <c r="E26" s="373" t="s">
        <v>117</v>
      </c>
      <c r="F26" s="391">
        <v>1688.2</v>
      </c>
      <c r="G26" s="391">
        <v>2020.6</v>
      </c>
      <c r="H26" s="391">
        <v>1814.7</v>
      </c>
      <c r="I26" s="149"/>
      <c r="J26" s="149"/>
      <c r="K26" s="149"/>
      <c r="L26" s="149"/>
      <c r="M26" s="149"/>
      <c r="N26" s="149"/>
      <c r="O26" s="149"/>
      <c r="P26" s="149"/>
    </row>
    <row r="27" spans="1:16" s="49" customFormat="1" ht="21" customHeight="1">
      <c r="A27" s="371"/>
      <c r="B27" s="380"/>
      <c r="C27" s="381"/>
      <c r="D27" s="394"/>
      <c r="E27" s="373"/>
      <c r="F27" s="391"/>
      <c r="G27" s="391"/>
      <c r="H27" s="391"/>
      <c r="I27" s="149"/>
      <c r="J27" s="149"/>
      <c r="K27" s="149"/>
      <c r="L27" s="149"/>
      <c r="M27" s="149"/>
      <c r="N27" s="149"/>
      <c r="O27" s="149"/>
      <c r="P27" s="149"/>
    </row>
    <row r="28" spans="1:16" s="195" customFormat="1" ht="90" customHeight="1">
      <c r="A28" s="371" t="s">
        <v>41</v>
      </c>
      <c r="B28" s="380" t="s">
        <v>50</v>
      </c>
      <c r="C28" s="381">
        <v>620</v>
      </c>
      <c r="D28" s="373" t="s">
        <v>22</v>
      </c>
      <c r="E28" s="373" t="s">
        <v>117</v>
      </c>
      <c r="F28" s="391">
        <v>568.8</v>
      </c>
      <c r="G28" s="391">
        <v>568.1</v>
      </c>
      <c r="H28" s="391">
        <v>568.1</v>
      </c>
      <c r="I28" s="196"/>
      <c r="J28" s="388"/>
      <c r="K28" s="196"/>
      <c r="L28" s="196"/>
      <c r="M28" s="196"/>
      <c r="N28" s="196"/>
      <c r="O28" s="196"/>
      <c r="P28" s="196"/>
    </row>
    <row r="29" spans="1:16" s="193" customFormat="1" ht="4.5" customHeight="1" hidden="1">
      <c r="A29" s="372"/>
      <c r="B29" s="393"/>
      <c r="C29" s="382"/>
      <c r="D29" s="374"/>
      <c r="E29" s="374"/>
      <c r="F29" s="392"/>
      <c r="G29" s="392"/>
      <c r="H29" s="392"/>
      <c r="I29" s="194" t="s">
        <v>188</v>
      </c>
      <c r="J29" s="389"/>
      <c r="K29" s="194"/>
      <c r="L29" s="194"/>
      <c r="M29" s="194"/>
      <c r="N29" s="194"/>
      <c r="O29" s="194"/>
      <c r="P29" s="194"/>
    </row>
    <row r="30" spans="1:16" s="49" customFormat="1" ht="91.5" customHeight="1">
      <c r="A30" s="136" t="s">
        <v>218</v>
      </c>
      <c r="B30" s="185" t="s">
        <v>50</v>
      </c>
      <c r="C30" s="186">
        <v>620</v>
      </c>
      <c r="D30" s="187" t="s">
        <v>22</v>
      </c>
      <c r="E30" s="187" t="s">
        <v>150</v>
      </c>
      <c r="F30" s="89">
        <f>F31+F32+F33</f>
        <v>350</v>
      </c>
      <c r="G30" s="89">
        <f>G31+G32</f>
        <v>0</v>
      </c>
      <c r="H30" s="89">
        <f>H31+H32</f>
        <v>0</v>
      </c>
      <c r="I30" s="149"/>
      <c r="J30" s="149"/>
      <c r="K30" s="149"/>
      <c r="L30" s="149"/>
      <c r="M30" s="149"/>
      <c r="N30" s="149"/>
      <c r="O30" s="149"/>
      <c r="P30" s="149"/>
    </row>
    <row r="31" spans="1:16" s="77" customFormat="1" ht="111" customHeight="1">
      <c r="A31" s="192" t="s">
        <v>219</v>
      </c>
      <c r="B31" s="237" t="s">
        <v>50</v>
      </c>
      <c r="C31" s="238">
        <v>620</v>
      </c>
      <c r="D31" s="222" t="s">
        <v>22</v>
      </c>
      <c r="E31" s="222" t="s">
        <v>159</v>
      </c>
      <c r="F31" s="126">
        <v>0</v>
      </c>
      <c r="G31" s="126">
        <v>0</v>
      </c>
      <c r="H31" s="126">
        <v>0</v>
      </c>
      <c r="I31" s="82"/>
      <c r="J31" s="82"/>
      <c r="K31" s="82"/>
      <c r="L31" s="82"/>
      <c r="M31" s="82"/>
      <c r="N31" s="82"/>
      <c r="O31" s="82"/>
      <c r="P31" s="82"/>
    </row>
    <row r="32" spans="1:11" s="48" customFormat="1" ht="174" customHeight="1">
      <c r="A32" s="127" t="s">
        <v>166</v>
      </c>
      <c r="B32" s="85" t="s">
        <v>50</v>
      </c>
      <c r="C32" s="86">
        <v>620</v>
      </c>
      <c r="D32" s="187" t="s">
        <v>22</v>
      </c>
      <c r="E32" s="186" t="s">
        <v>152</v>
      </c>
      <c r="F32" s="223">
        <v>350</v>
      </c>
      <c r="G32" s="89">
        <v>0</v>
      </c>
      <c r="H32" s="89">
        <v>0</v>
      </c>
      <c r="I32" s="149"/>
      <c r="J32" s="149"/>
      <c r="K32" s="149"/>
    </row>
    <row r="33" spans="1:11" s="49" customFormat="1" ht="168.75" customHeight="1">
      <c r="A33" s="96" t="s">
        <v>216</v>
      </c>
      <c r="B33" s="12" t="s">
        <v>50</v>
      </c>
      <c r="C33" s="95">
        <v>620</v>
      </c>
      <c r="D33" s="224" t="s">
        <v>22</v>
      </c>
      <c r="E33" s="224" t="s">
        <v>174</v>
      </c>
      <c r="F33" s="225">
        <v>0</v>
      </c>
      <c r="G33" s="64">
        <v>0</v>
      </c>
      <c r="H33" s="64">
        <v>0</v>
      </c>
      <c r="I33" s="149"/>
      <c r="J33" s="149"/>
      <c r="K33" s="149"/>
    </row>
    <row r="34" spans="1:11" s="9" customFormat="1" ht="117" customHeight="1">
      <c r="A34" s="69" t="s">
        <v>76</v>
      </c>
      <c r="B34" s="20" t="s">
        <v>112</v>
      </c>
      <c r="C34" s="21">
        <v>620</v>
      </c>
      <c r="D34" s="208" t="s">
        <v>26</v>
      </c>
      <c r="E34" s="70" t="s">
        <v>71</v>
      </c>
      <c r="F34" s="67">
        <f>F35+F37+F56+F63+F65+F69</f>
        <v>204700.54638</v>
      </c>
      <c r="G34" s="67">
        <f>G35+G37+G56+G63+G65+G69</f>
        <v>177024.94799999997</v>
      </c>
      <c r="H34" s="67">
        <f>H35+H37+H56+H63+H65+H69</f>
        <v>175746.61799999996</v>
      </c>
      <c r="I34" s="149"/>
      <c r="J34" s="149"/>
      <c r="K34" s="149"/>
    </row>
    <row r="35" spans="1:11" s="10" customFormat="1" ht="177.75" customHeight="1">
      <c r="A35" s="69" t="s">
        <v>217</v>
      </c>
      <c r="B35" s="20" t="s">
        <v>50</v>
      </c>
      <c r="C35" s="21">
        <v>620</v>
      </c>
      <c r="D35" s="208" t="s">
        <v>23</v>
      </c>
      <c r="E35" s="70" t="s">
        <v>73</v>
      </c>
      <c r="F35" s="67">
        <f>F36</f>
        <v>0</v>
      </c>
      <c r="G35" s="67">
        <f>G36</f>
        <v>0</v>
      </c>
      <c r="H35" s="67">
        <f>H36</f>
        <v>0</v>
      </c>
      <c r="I35" s="149"/>
      <c r="J35" s="149"/>
      <c r="K35" s="149"/>
    </row>
    <row r="36" spans="1:11" s="10" customFormat="1" ht="159" customHeight="1">
      <c r="A36" s="61" t="s">
        <v>220</v>
      </c>
      <c r="B36" s="12" t="s">
        <v>50</v>
      </c>
      <c r="C36" s="17">
        <v>620</v>
      </c>
      <c r="D36" s="226" t="s">
        <v>23</v>
      </c>
      <c r="E36" s="72" t="s">
        <v>74</v>
      </c>
      <c r="F36" s="64">
        <v>0</v>
      </c>
      <c r="G36" s="64">
        <v>0</v>
      </c>
      <c r="H36" s="64">
        <v>0</v>
      </c>
      <c r="I36" s="149"/>
      <c r="J36" s="149"/>
      <c r="K36" s="149"/>
    </row>
    <row r="37" spans="1:11" ht="70.5" customHeight="1">
      <c r="A37" s="61" t="s">
        <v>115</v>
      </c>
      <c r="B37" s="12" t="s">
        <v>50</v>
      </c>
      <c r="C37" s="17">
        <v>620</v>
      </c>
      <c r="D37" s="72" t="s">
        <v>23</v>
      </c>
      <c r="E37" s="72" t="s">
        <v>75</v>
      </c>
      <c r="F37" s="64">
        <f>F38+F39+F40+F41+F49+F50</f>
        <v>24398.17538</v>
      </c>
      <c r="G37" s="64">
        <f>G38+G39+G40+G41+G49</f>
        <v>0</v>
      </c>
      <c r="H37" s="64">
        <f>H38+H39+H40+H41+H49</f>
        <v>0</v>
      </c>
      <c r="I37" s="149"/>
      <c r="J37" s="149"/>
      <c r="K37" s="149"/>
    </row>
    <row r="38" spans="1:11" ht="45" customHeight="1">
      <c r="A38" s="61" t="s">
        <v>153</v>
      </c>
      <c r="B38" s="12" t="s">
        <v>50</v>
      </c>
      <c r="C38" s="17">
        <v>620</v>
      </c>
      <c r="D38" s="72" t="s">
        <v>23</v>
      </c>
      <c r="E38" s="72" t="s">
        <v>77</v>
      </c>
      <c r="F38" s="64">
        <v>0</v>
      </c>
      <c r="G38" s="64">
        <v>0</v>
      </c>
      <c r="H38" s="64">
        <v>0</v>
      </c>
      <c r="I38" s="149"/>
      <c r="J38" s="149"/>
      <c r="K38" s="149"/>
    </row>
    <row r="39" spans="1:11" ht="63" customHeight="1">
      <c r="A39" s="18" t="s">
        <v>154</v>
      </c>
      <c r="B39" s="12" t="s">
        <v>50</v>
      </c>
      <c r="C39" s="17">
        <v>620</v>
      </c>
      <c r="D39" s="72" t="s">
        <v>23</v>
      </c>
      <c r="E39" s="72" t="s">
        <v>78</v>
      </c>
      <c r="F39" s="64">
        <v>0</v>
      </c>
      <c r="G39" s="64">
        <v>0</v>
      </c>
      <c r="H39" s="64">
        <v>0</v>
      </c>
      <c r="I39" s="149"/>
      <c r="J39" s="149"/>
      <c r="K39" s="149"/>
    </row>
    <row r="40" spans="1:11" s="5" customFormat="1" ht="60.75" customHeight="1">
      <c r="A40" s="117" t="s">
        <v>155</v>
      </c>
      <c r="B40" s="119" t="s">
        <v>50</v>
      </c>
      <c r="C40" s="118">
        <v>620</v>
      </c>
      <c r="D40" s="72" t="s">
        <v>23</v>
      </c>
      <c r="E40" s="72" t="s">
        <v>79</v>
      </c>
      <c r="F40" s="64">
        <v>0</v>
      </c>
      <c r="G40" s="64">
        <v>0</v>
      </c>
      <c r="H40" s="64">
        <v>0</v>
      </c>
      <c r="I40" s="149"/>
      <c r="J40" s="149"/>
      <c r="K40" s="149"/>
    </row>
    <row r="41" spans="1:11" s="9" customFormat="1" ht="107.25" customHeight="1">
      <c r="A41" s="18" t="s">
        <v>212</v>
      </c>
      <c r="B41" s="12" t="s">
        <v>50</v>
      </c>
      <c r="C41" s="17">
        <v>620</v>
      </c>
      <c r="D41" s="72" t="s">
        <v>23</v>
      </c>
      <c r="E41" s="72" t="s">
        <v>80</v>
      </c>
      <c r="F41" s="64">
        <f>F43+F44+F45+F46+F47+F48</f>
        <v>13598.17538</v>
      </c>
      <c r="G41" s="64">
        <f>G43+G44+G45+G46+G47+G48</f>
        <v>0</v>
      </c>
      <c r="H41" s="64">
        <f>H43+H44+H45+H46+H47+H48</f>
        <v>0</v>
      </c>
      <c r="I41" s="149"/>
      <c r="J41" s="149"/>
      <c r="K41" s="149"/>
    </row>
    <row r="42" spans="1:11" s="93" customFormat="1" ht="72" customHeight="1" hidden="1">
      <c r="A42" s="99" t="s">
        <v>187</v>
      </c>
      <c r="B42" s="12" t="s">
        <v>50</v>
      </c>
      <c r="C42" s="17">
        <v>620</v>
      </c>
      <c r="D42" s="72" t="s">
        <v>30</v>
      </c>
      <c r="E42" s="72" t="s">
        <v>203</v>
      </c>
      <c r="F42" s="100">
        <v>0</v>
      </c>
      <c r="G42" s="100">
        <f>758.4-166.85-591.55</f>
        <v>0</v>
      </c>
      <c r="H42" s="100">
        <v>0</v>
      </c>
      <c r="I42" s="147"/>
      <c r="J42" s="147"/>
      <c r="K42" s="147"/>
    </row>
    <row r="43" spans="1:11" s="9" customFormat="1" ht="59.25" customHeight="1">
      <c r="A43" s="101" t="s">
        <v>215</v>
      </c>
      <c r="B43" s="102" t="s">
        <v>50</v>
      </c>
      <c r="C43" s="140">
        <v>620</v>
      </c>
      <c r="D43" s="187" t="s">
        <v>23</v>
      </c>
      <c r="E43" s="187" t="s">
        <v>80</v>
      </c>
      <c r="F43" s="89">
        <v>3724.8498</v>
      </c>
      <c r="G43" s="89">
        <v>0</v>
      </c>
      <c r="H43" s="89">
        <v>0</v>
      </c>
      <c r="I43" s="149"/>
      <c r="J43" s="149"/>
      <c r="K43" s="149"/>
    </row>
    <row r="44" spans="1:11" s="93" customFormat="1" ht="57" customHeight="1">
      <c r="A44" s="101" t="s">
        <v>242</v>
      </c>
      <c r="B44" s="102" t="s">
        <v>50</v>
      </c>
      <c r="C44" s="140">
        <v>620</v>
      </c>
      <c r="D44" s="187" t="s">
        <v>23</v>
      </c>
      <c r="E44" s="187" t="s">
        <v>80</v>
      </c>
      <c r="F44" s="89">
        <v>5110.24036</v>
      </c>
      <c r="G44" s="89">
        <v>0</v>
      </c>
      <c r="H44" s="89">
        <v>0</v>
      </c>
      <c r="I44" s="147"/>
      <c r="J44" s="147"/>
      <c r="K44" s="147"/>
    </row>
    <row r="45" spans="1:11" s="93" customFormat="1" ht="65.25" customHeight="1">
      <c r="A45" s="101" t="s">
        <v>243</v>
      </c>
      <c r="B45" s="102" t="s">
        <v>50</v>
      </c>
      <c r="C45" s="140">
        <v>620</v>
      </c>
      <c r="D45" s="187" t="s">
        <v>23</v>
      </c>
      <c r="E45" s="187" t="s">
        <v>80</v>
      </c>
      <c r="F45" s="89">
        <v>736.0674</v>
      </c>
      <c r="G45" s="89">
        <v>0</v>
      </c>
      <c r="H45" s="89">
        <v>0</v>
      </c>
      <c r="I45" s="147"/>
      <c r="J45" s="147"/>
      <c r="K45" s="147"/>
    </row>
    <row r="46" spans="1:11" s="93" customFormat="1" ht="111.75" customHeight="1">
      <c r="A46" s="90" t="s">
        <v>256</v>
      </c>
      <c r="B46" s="185" t="s">
        <v>50</v>
      </c>
      <c r="C46" s="186">
        <v>620</v>
      </c>
      <c r="D46" s="187" t="s">
        <v>23</v>
      </c>
      <c r="E46" s="187" t="s">
        <v>80</v>
      </c>
      <c r="F46" s="89">
        <v>501.62</v>
      </c>
      <c r="G46" s="89">
        <v>0</v>
      </c>
      <c r="H46" s="89">
        <v>0</v>
      </c>
      <c r="I46" s="147"/>
      <c r="J46" s="147"/>
      <c r="K46" s="147"/>
    </row>
    <row r="47" spans="1:11" s="93" customFormat="1" ht="75" customHeight="1">
      <c r="A47" s="90" t="s">
        <v>257</v>
      </c>
      <c r="B47" s="185" t="s">
        <v>50</v>
      </c>
      <c r="C47" s="186">
        <v>620</v>
      </c>
      <c r="D47" s="187" t="s">
        <v>23</v>
      </c>
      <c r="E47" s="187" t="s">
        <v>80</v>
      </c>
      <c r="F47" s="89">
        <v>1070.51</v>
      </c>
      <c r="G47" s="89">
        <v>0</v>
      </c>
      <c r="H47" s="89">
        <v>0</v>
      </c>
      <c r="I47" s="147"/>
      <c r="J47" s="147"/>
      <c r="K47" s="147"/>
    </row>
    <row r="48" spans="1:11" s="93" customFormat="1" ht="75" customHeight="1">
      <c r="A48" s="90" t="s">
        <v>264</v>
      </c>
      <c r="B48" s="185" t="s">
        <v>50</v>
      </c>
      <c r="C48" s="186">
        <v>620</v>
      </c>
      <c r="D48" s="187" t="s">
        <v>23</v>
      </c>
      <c r="E48" s="187" t="s">
        <v>80</v>
      </c>
      <c r="F48" s="89">
        <v>2454.88782</v>
      </c>
      <c r="G48" s="89">
        <v>0</v>
      </c>
      <c r="H48" s="89">
        <v>0</v>
      </c>
      <c r="I48" s="147"/>
      <c r="J48" s="147"/>
      <c r="K48" s="147"/>
    </row>
    <row r="49" spans="1:11" s="43" customFormat="1" ht="78" customHeight="1">
      <c r="A49" s="18" t="s">
        <v>208</v>
      </c>
      <c r="B49" s="12" t="s">
        <v>50</v>
      </c>
      <c r="C49" s="17">
        <v>620</v>
      </c>
      <c r="D49" s="72" t="s">
        <v>23</v>
      </c>
      <c r="E49" s="72" t="s">
        <v>80</v>
      </c>
      <c r="F49" s="64">
        <v>0</v>
      </c>
      <c r="G49" s="64">
        <v>0</v>
      </c>
      <c r="H49" s="64">
        <v>0</v>
      </c>
      <c r="I49" s="149"/>
      <c r="J49" s="149"/>
      <c r="K49" s="149"/>
    </row>
    <row r="50" spans="1:11" s="199" customFormat="1" ht="97.5" customHeight="1">
      <c r="A50" s="117" t="s">
        <v>230</v>
      </c>
      <c r="B50" s="119" t="s">
        <v>50</v>
      </c>
      <c r="C50" s="118">
        <v>620</v>
      </c>
      <c r="D50" s="72" t="s">
        <v>23</v>
      </c>
      <c r="E50" s="72" t="s">
        <v>228</v>
      </c>
      <c r="F50" s="64">
        <f>F51+F52+F53+F54+F55</f>
        <v>10800</v>
      </c>
      <c r="G50" s="64">
        <f>G51+G52+G53+G54+G55</f>
        <v>10260</v>
      </c>
      <c r="H50" s="64">
        <f>H51+H52+H53+H54+H55</f>
        <v>5130</v>
      </c>
      <c r="I50" s="200"/>
      <c r="J50" s="200"/>
      <c r="K50" s="200"/>
    </row>
    <row r="51" spans="1:11" s="49" customFormat="1" ht="78" customHeight="1">
      <c r="A51" s="101" t="s">
        <v>227</v>
      </c>
      <c r="B51" s="102" t="s">
        <v>50</v>
      </c>
      <c r="C51" s="140">
        <v>620</v>
      </c>
      <c r="D51" s="187" t="s">
        <v>23</v>
      </c>
      <c r="E51" s="187" t="s">
        <v>228</v>
      </c>
      <c r="F51" s="89">
        <v>8203.63702</v>
      </c>
      <c r="G51" s="89">
        <v>0</v>
      </c>
      <c r="H51" s="89">
        <v>0</v>
      </c>
      <c r="I51" s="149"/>
      <c r="J51" s="149"/>
      <c r="K51" s="149"/>
    </row>
    <row r="52" spans="1:11" s="49" customFormat="1" ht="78" customHeight="1">
      <c r="A52" s="101" t="s">
        <v>263</v>
      </c>
      <c r="B52" s="102" t="s">
        <v>50</v>
      </c>
      <c r="C52" s="140">
        <v>620</v>
      </c>
      <c r="D52" s="187" t="s">
        <v>23</v>
      </c>
      <c r="E52" s="187" t="s">
        <v>228</v>
      </c>
      <c r="F52" s="89">
        <v>2596.36298</v>
      </c>
      <c r="G52" s="89">
        <v>0</v>
      </c>
      <c r="H52" s="89">
        <v>0</v>
      </c>
      <c r="I52" s="149"/>
      <c r="J52" s="149"/>
      <c r="K52" s="149"/>
    </row>
    <row r="53" spans="1:11" s="49" customFormat="1" ht="78" customHeight="1">
      <c r="A53" s="117" t="s">
        <v>239</v>
      </c>
      <c r="B53" s="119" t="s">
        <v>50</v>
      </c>
      <c r="C53" s="118">
        <v>620</v>
      </c>
      <c r="D53" s="72" t="s">
        <v>23</v>
      </c>
      <c r="E53" s="72" t="s">
        <v>228</v>
      </c>
      <c r="F53" s="227">
        <v>0</v>
      </c>
      <c r="G53" s="64">
        <v>5130</v>
      </c>
      <c r="H53" s="64">
        <v>0</v>
      </c>
      <c r="I53" s="149"/>
      <c r="J53" s="149"/>
      <c r="K53" s="149"/>
    </row>
    <row r="54" spans="1:11" s="49" customFormat="1" ht="78" customHeight="1">
      <c r="A54" s="117" t="s">
        <v>240</v>
      </c>
      <c r="B54" s="119" t="s">
        <v>50</v>
      </c>
      <c r="C54" s="118">
        <v>620</v>
      </c>
      <c r="D54" s="72" t="s">
        <v>23</v>
      </c>
      <c r="E54" s="72" t="s">
        <v>228</v>
      </c>
      <c r="F54" s="64">
        <v>0</v>
      </c>
      <c r="G54" s="64">
        <v>5130</v>
      </c>
      <c r="H54" s="64">
        <v>0</v>
      </c>
      <c r="I54" s="149"/>
      <c r="J54" s="149"/>
      <c r="K54" s="149"/>
    </row>
    <row r="55" spans="1:11" s="49" customFormat="1" ht="78" customHeight="1">
      <c r="A55" s="117" t="s">
        <v>241</v>
      </c>
      <c r="B55" s="119" t="s">
        <v>50</v>
      </c>
      <c r="C55" s="118">
        <v>620</v>
      </c>
      <c r="D55" s="72" t="s">
        <v>23</v>
      </c>
      <c r="E55" s="72" t="s">
        <v>228</v>
      </c>
      <c r="F55" s="64">
        <v>0</v>
      </c>
      <c r="G55" s="64">
        <v>0</v>
      </c>
      <c r="H55" s="64">
        <v>5130</v>
      </c>
      <c r="I55" s="149"/>
      <c r="J55" s="149"/>
      <c r="K55" s="149"/>
    </row>
    <row r="56" spans="1:11" s="197" customFormat="1" ht="93.75" customHeight="1">
      <c r="A56" s="136" t="s">
        <v>118</v>
      </c>
      <c r="B56" s="232" t="s">
        <v>50</v>
      </c>
      <c r="C56" s="233">
        <v>620</v>
      </c>
      <c r="D56" s="228" t="s">
        <v>26</v>
      </c>
      <c r="E56" s="228" t="s">
        <v>119</v>
      </c>
      <c r="F56" s="138">
        <f>F57+F61+F62</f>
        <v>167989.39700000003</v>
      </c>
      <c r="G56" s="138">
        <f>G57</f>
        <v>165255.32</v>
      </c>
      <c r="H56" s="138">
        <f>H57</f>
        <v>164734.08</v>
      </c>
      <c r="I56" s="198"/>
      <c r="J56" s="198"/>
      <c r="K56" s="198"/>
    </row>
    <row r="57" spans="1:11" s="93" customFormat="1" ht="93.75">
      <c r="A57" s="90" t="s">
        <v>156</v>
      </c>
      <c r="B57" s="185" t="s">
        <v>50</v>
      </c>
      <c r="C57" s="186">
        <v>620</v>
      </c>
      <c r="D57" s="187" t="s">
        <v>23</v>
      </c>
      <c r="E57" s="187" t="s">
        <v>120</v>
      </c>
      <c r="F57" s="89">
        <f>F58+F59+F60</f>
        <v>167989.39700000003</v>
      </c>
      <c r="G57" s="89">
        <f>G58+G59+G60</f>
        <v>165255.32</v>
      </c>
      <c r="H57" s="89">
        <f>H58+H59+H60+H62</f>
        <v>164734.08</v>
      </c>
      <c r="I57" s="147"/>
      <c r="J57" s="147"/>
      <c r="K57" s="147"/>
    </row>
    <row r="58" spans="1:12" s="93" customFormat="1" ht="142.5" customHeight="1">
      <c r="A58" s="90" t="s">
        <v>38</v>
      </c>
      <c r="B58" s="185" t="s">
        <v>50</v>
      </c>
      <c r="C58" s="186">
        <v>620</v>
      </c>
      <c r="D58" s="187" t="s">
        <v>23</v>
      </c>
      <c r="E58" s="187" t="s">
        <v>120</v>
      </c>
      <c r="F58" s="89">
        <v>150897.097</v>
      </c>
      <c r="G58" s="89">
        <f>138293.82+7412+1756.3</f>
        <v>147462.12</v>
      </c>
      <c r="H58" s="89">
        <f>137750.08+7383.1+1749.4</f>
        <v>146882.58</v>
      </c>
      <c r="I58" s="147"/>
      <c r="J58" s="178"/>
      <c r="K58" s="183"/>
      <c r="L58" s="184"/>
    </row>
    <row r="59" spans="1:11" ht="83.25" customHeight="1">
      <c r="A59" s="90" t="s">
        <v>17</v>
      </c>
      <c r="B59" s="185" t="s">
        <v>50</v>
      </c>
      <c r="C59" s="186">
        <v>620</v>
      </c>
      <c r="D59" s="187">
        <v>1003</v>
      </c>
      <c r="E59" s="187" t="s">
        <v>120</v>
      </c>
      <c r="F59" s="89">
        <v>11168.2</v>
      </c>
      <c r="G59" s="89">
        <v>11357</v>
      </c>
      <c r="H59" s="89">
        <v>11372.7</v>
      </c>
      <c r="I59" s="149"/>
      <c r="J59" s="149"/>
      <c r="K59" s="149"/>
    </row>
    <row r="60" spans="1:11" ht="81.75" customHeight="1">
      <c r="A60" s="90" t="s">
        <v>18</v>
      </c>
      <c r="B60" s="185" t="s">
        <v>50</v>
      </c>
      <c r="C60" s="186">
        <v>620</v>
      </c>
      <c r="D60" s="187" t="s">
        <v>26</v>
      </c>
      <c r="E60" s="187" t="s">
        <v>121</v>
      </c>
      <c r="F60" s="89">
        <v>5924.1</v>
      </c>
      <c r="G60" s="89">
        <v>6436.2</v>
      </c>
      <c r="H60" s="89">
        <v>6478.8</v>
      </c>
      <c r="I60" s="149"/>
      <c r="J60" s="150"/>
      <c r="K60" s="149"/>
    </row>
    <row r="61" spans="1:12" s="93" customFormat="1" ht="2.25" customHeight="1">
      <c r="A61" s="90"/>
      <c r="B61" s="185"/>
      <c r="C61" s="234"/>
      <c r="D61" s="187"/>
      <c r="E61" s="187"/>
      <c r="F61" s="89"/>
      <c r="G61" s="89"/>
      <c r="H61" s="89"/>
      <c r="I61" s="147"/>
      <c r="J61" s="147"/>
      <c r="K61" s="147"/>
      <c r="L61" s="94"/>
    </row>
    <row r="62" spans="1:12" s="93" customFormat="1" ht="73.5" customHeight="1" hidden="1">
      <c r="A62" s="90"/>
      <c r="B62" s="185"/>
      <c r="C62" s="234"/>
      <c r="D62" s="187"/>
      <c r="E62" s="187"/>
      <c r="F62" s="89"/>
      <c r="G62" s="89"/>
      <c r="H62" s="89"/>
      <c r="I62" s="147"/>
      <c r="J62" s="147"/>
      <c r="K62" s="147"/>
      <c r="L62" s="94"/>
    </row>
    <row r="63" spans="1:11" ht="409.5">
      <c r="A63" s="136" t="s">
        <v>224</v>
      </c>
      <c r="B63" s="232" t="s">
        <v>50</v>
      </c>
      <c r="C63" s="235">
        <v>620</v>
      </c>
      <c r="D63" s="228" t="s">
        <v>23</v>
      </c>
      <c r="E63" s="228" t="s">
        <v>81</v>
      </c>
      <c r="F63" s="138">
        <f>F64</f>
        <v>5456.9</v>
      </c>
      <c r="G63" s="138">
        <f>G64</f>
        <v>5456.9</v>
      </c>
      <c r="H63" s="138">
        <f>H64</f>
        <v>5456.9</v>
      </c>
      <c r="I63" s="149"/>
      <c r="J63" s="151"/>
      <c r="K63" s="149"/>
    </row>
    <row r="64" spans="1:11" ht="366.75" customHeight="1">
      <c r="A64" s="84" t="s">
        <v>123</v>
      </c>
      <c r="B64" s="85" t="s">
        <v>50</v>
      </c>
      <c r="C64" s="86">
        <v>620</v>
      </c>
      <c r="D64" s="187" t="s">
        <v>23</v>
      </c>
      <c r="E64" s="187" t="s">
        <v>82</v>
      </c>
      <c r="F64" s="89">
        <v>5456.9</v>
      </c>
      <c r="G64" s="89">
        <v>5456.9</v>
      </c>
      <c r="H64" s="89">
        <v>5456.9</v>
      </c>
      <c r="I64" s="149"/>
      <c r="J64" s="149"/>
      <c r="K64" s="149"/>
    </row>
    <row r="65" spans="1:11" s="49" customFormat="1" ht="60" customHeight="1">
      <c r="A65" s="60" t="s">
        <v>170</v>
      </c>
      <c r="B65" s="12" t="s">
        <v>50</v>
      </c>
      <c r="C65" s="17">
        <v>620</v>
      </c>
      <c r="D65" s="72" t="s">
        <v>23</v>
      </c>
      <c r="E65" s="70" t="s">
        <v>171</v>
      </c>
      <c r="F65" s="67">
        <f>F66+F67+F68</f>
        <v>6824.513999999999</v>
      </c>
      <c r="G65" s="67">
        <f>G66+G67+G68</f>
        <v>6281.6179999999995</v>
      </c>
      <c r="H65" s="67">
        <f>H66+H67+H68</f>
        <v>5524.527999999999</v>
      </c>
      <c r="I65" s="149"/>
      <c r="J65" s="149"/>
      <c r="K65" s="149"/>
    </row>
    <row r="66" spans="1:12" s="49" customFormat="1" ht="162" customHeight="1">
      <c r="A66" s="239" t="s">
        <v>214</v>
      </c>
      <c r="B66" s="240" t="s">
        <v>50</v>
      </c>
      <c r="C66" s="71">
        <v>620</v>
      </c>
      <c r="D66" s="72" t="s">
        <v>23</v>
      </c>
      <c r="E66" s="72" t="s">
        <v>172</v>
      </c>
      <c r="F66" s="64">
        <v>0</v>
      </c>
      <c r="G66" s="64">
        <v>0</v>
      </c>
      <c r="H66" s="64">
        <v>0</v>
      </c>
      <c r="I66" s="149"/>
      <c r="J66" s="149"/>
      <c r="K66" s="149"/>
      <c r="L66" s="209"/>
    </row>
    <row r="67" spans="1:12" s="49" customFormat="1" ht="84.75" customHeight="1">
      <c r="A67" s="239" t="s">
        <v>226</v>
      </c>
      <c r="B67" s="240" t="s">
        <v>50</v>
      </c>
      <c r="C67" s="71">
        <v>620</v>
      </c>
      <c r="D67" s="72" t="s">
        <v>23</v>
      </c>
      <c r="E67" s="72" t="s">
        <v>183</v>
      </c>
      <c r="F67" s="64">
        <v>0</v>
      </c>
      <c r="G67" s="64">
        <v>0</v>
      </c>
      <c r="H67" s="64">
        <v>0</v>
      </c>
      <c r="I67" s="149"/>
      <c r="J67" s="149"/>
      <c r="K67" s="149"/>
      <c r="L67" s="209"/>
    </row>
    <row r="68" spans="1:12" s="93" customFormat="1" ht="96" customHeight="1">
      <c r="A68" s="90" t="s">
        <v>225</v>
      </c>
      <c r="B68" s="185" t="s">
        <v>50</v>
      </c>
      <c r="C68" s="186">
        <v>620</v>
      </c>
      <c r="D68" s="187" t="s">
        <v>23</v>
      </c>
      <c r="E68" s="187" t="s">
        <v>185</v>
      </c>
      <c r="F68" s="89">
        <f>4969.1+2543.694-863.6+175.32</f>
        <v>6824.513999999999</v>
      </c>
      <c r="G68" s="89">
        <f>4480.9+2502.898-875.1+172.92</f>
        <v>6281.6179999999995</v>
      </c>
      <c r="H68" s="89">
        <f>4324.6+2222.798-1249.4+226.53</f>
        <v>5524.527999999999</v>
      </c>
      <c r="I68" s="147"/>
      <c r="J68" s="147"/>
      <c r="K68" s="147"/>
      <c r="L68" s="241"/>
    </row>
    <row r="69" spans="1:12" s="201" customFormat="1" ht="90" customHeight="1">
      <c r="A69" s="136" t="s">
        <v>237</v>
      </c>
      <c r="B69" s="232" t="s">
        <v>50</v>
      </c>
      <c r="C69" s="235">
        <v>620</v>
      </c>
      <c r="D69" s="228" t="s">
        <v>23</v>
      </c>
      <c r="E69" s="228" t="s">
        <v>229</v>
      </c>
      <c r="F69" s="138">
        <f>F70</f>
        <v>31.56</v>
      </c>
      <c r="G69" s="138">
        <f>G70</f>
        <v>31.11</v>
      </c>
      <c r="H69" s="138">
        <f>H70</f>
        <v>31.11</v>
      </c>
      <c r="I69" s="202"/>
      <c r="J69" s="202"/>
      <c r="K69" s="202"/>
      <c r="L69" s="242"/>
    </row>
    <row r="70" spans="1:12" s="93" customFormat="1" ht="162" customHeight="1">
      <c r="A70" s="90" t="s">
        <v>238</v>
      </c>
      <c r="B70" s="185" t="s">
        <v>50</v>
      </c>
      <c r="C70" s="186">
        <v>620</v>
      </c>
      <c r="D70" s="187" t="s">
        <v>23</v>
      </c>
      <c r="E70" s="187" t="s">
        <v>258</v>
      </c>
      <c r="F70" s="89">
        <v>31.56</v>
      </c>
      <c r="G70" s="89">
        <v>31.11</v>
      </c>
      <c r="H70" s="89">
        <v>31.11</v>
      </c>
      <c r="I70" s="147"/>
      <c r="J70" s="147"/>
      <c r="K70" s="147"/>
      <c r="L70" s="241"/>
    </row>
    <row r="71" spans="1:12" s="49" customFormat="1" ht="87" customHeight="1">
      <c r="A71" s="22" t="s">
        <v>223</v>
      </c>
      <c r="B71" s="240" t="s">
        <v>50</v>
      </c>
      <c r="C71" s="71">
        <v>620</v>
      </c>
      <c r="D71" s="72" t="s">
        <v>30</v>
      </c>
      <c r="E71" s="72" t="s">
        <v>83</v>
      </c>
      <c r="F71" s="64">
        <f>F73</f>
        <v>0</v>
      </c>
      <c r="G71" s="64">
        <f>G73</f>
        <v>0</v>
      </c>
      <c r="H71" s="64">
        <f>H73</f>
        <v>0</v>
      </c>
      <c r="I71" s="149"/>
      <c r="J71" s="149"/>
      <c r="K71" s="149"/>
      <c r="L71" s="149"/>
    </row>
    <row r="72" spans="1:12" s="49" customFormat="1" ht="87" customHeight="1">
      <c r="A72" s="22" t="s">
        <v>106</v>
      </c>
      <c r="B72" s="240" t="s">
        <v>50</v>
      </c>
      <c r="C72" s="71">
        <v>620</v>
      </c>
      <c r="D72" s="72" t="s">
        <v>30</v>
      </c>
      <c r="E72" s="72" t="s">
        <v>86</v>
      </c>
      <c r="F72" s="64">
        <f>F73</f>
        <v>0</v>
      </c>
      <c r="G72" s="64">
        <f>G73</f>
        <v>0</v>
      </c>
      <c r="H72" s="64">
        <f>H73</f>
        <v>0</v>
      </c>
      <c r="I72" s="149"/>
      <c r="J72" s="149"/>
      <c r="K72" s="149"/>
      <c r="L72" s="149"/>
    </row>
    <row r="73" spans="1:12" s="49" customFormat="1" ht="149.25" customHeight="1">
      <c r="A73" s="239" t="s">
        <v>213</v>
      </c>
      <c r="B73" s="240" t="s">
        <v>50</v>
      </c>
      <c r="C73" s="71">
        <v>620</v>
      </c>
      <c r="D73" s="72" t="s">
        <v>30</v>
      </c>
      <c r="E73" s="72" t="s">
        <v>193</v>
      </c>
      <c r="F73" s="64">
        <v>0</v>
      </c>
      <c r="G73" s="64">
        <v>0</v>
      </c>
      <c r="H73" s="64">
        <v>0</v>
      </c>
      <c r="I73" s="149"/>
      <c r="J73" s="149"/>
      <c r="K73" s="149"/>
      <c r="L73" s="149"/>
    </row>
    <row r="74" spans="1:11" ht="46.5" customHeight="1">
      <c r="A74" s="385" t="s">
        <v>124</v>
      </c>
      <c r="B74" s="375" t="s">
        <v>233</v>
      </c>
      <c r="C74" s="377" t="s">
        <v>137</v>
      </c>
      <c r="D74" s="386" t="s">
        <v>32</v>
      </c>
      <c r="E74" s="387" t="s">
        <v>92</v>
      </c>
      <c r="F74" s="366">
        <f>F77+F82+F84</f>
        <v>15776.265</v>
      </c>
      <c r="G74" s="366">
        <f>G77+G82+G84</f>
        <v>15914.67</v>
      </c>
      <c r="H74" s="366">
        <f>H77+H82+H84</f>
        <v>15766.7</v>
      </c>
      <c r="I74" s="149"/>
      <c r="J74" s="149"/>
      <c r="K74" s="149"/>
    </row>
    <row r="75" spans="1:11" ht="68.25" customHeight="1">
      <c r="A75" s="385"/>
      <c r="B75" s="376"/>
      <c r="C75" s="378"/>
      <c r="D75" s="367"/>
      <c r="E75" s="367"/>
      <c r="F75" s="367"/>
      <c r="G75" s="367"/>
      <c r="H75" s="367"/>
      <c r="I75" s="149"/>
      <c r="J75" s="149"/>
      <c r="K75" s="149"/>
    </row>
    <row r="76" spans="1:11" s="49" customFormat="1" ht="68.25" customHeight="1">
      <c r="A76" s="60" t="s">
        <v>100</v>
      </c>
      <c r="B76" s="91" t="s">
        <v>50</v>
      </c>
      <c r="C76" s="139" t="s">
        <v>182</v>
      </c>
      <c r="D76" s="92"/>
      <c r="E76" s="92">
        <v>0</v>
      </c>
      <c r="F76" s="92">
        <v>0</v>
      </c>
      <c r="G76" s="229">
        <v>0</v>
      </c>
      <c r="H76" s="92">
        <v>0</v>
      </c>
      <c r="I76" s="149"/>
      <c r="J76" s="149"/>
      <c r="K76" s="149"/>
    </row>
    <row r="77" spans="1:11" ht="143.25" customHeight="1">
      <c r="A77" s="124" t="s">
        <v>125</v>
      </c>
      <c r="B77" s="141" t="s">
        <v>234</v>
      </c>
      <c r="C77" s="142" t="s">
        <v>204</v>
      </c>
      <c r="D77" s="230" t="s">
        <v>35</v>
      </c>
      <c r="E77" s="231" t="s">
        <v>133</v>
      </c>
      <c r="F77" s="131">
        <f>F78</f>
        <v>7154.665</v>
      </c>
      <c r="G77" s="131">
        <f>G78</f>
        <v>7293.07</v>
      </c>
      <c r="H77" s="131">
        <f>H78</f>
        <v>7145.1</v>
      </c>
      <c r="I77" s="75">
        <f>I78</f>
        <v>0</v>
      </c>
      <c r="J77" s="149"/>
      <c r="K77" s="149"/>
    </row>
    <row r="78" spans="1:11" ht="93.75">
      <c r="A78" s="84" t="s">
        <v>157</v>
      </c>
      <c r="B78" s="132" t="s">
        <v>235</v>
      </c>
      <c r="C78" s="140" t="s">
        <v>204</v>
      </c>
      <c r="D78" s="219" t="s">
        <v>35</v>
      </c>
      <c r="E78" s="187" t="s">
        <v>126</v>
      </c>
      <c r="F78" s="89">
        <f>F79+F80+F81</f>
        <v>7154.665</v>
      </c>
      <c r="G78" s="89">
        <f>G79+G80+G81</f>
        <v>7293.07</v>
      </c>
      <c r="H78" s="89">
        <f>H79+H80+H81</f>
        <v>7145.1</v>
      </c>
      <c r="I78" s="149"/>
      <c r="J78" s="149"/>
      <c r="K78" s="149"/>
    </row>
    <row r="79" spans="1:11" ht="112.5">
      <c r="A79" s="90" t="s">
        <v>44</v>
      </c>
      <c r="B79" s="132" t="s">
        <v>235</v>
      </c>
      <c r="C79" s="86" t="s">
        <v>204</v>
      </c>
      <c r="D79" s="87" t="s">
        <v>35</v>
      </c>
      <c r="E79" s="87" t="s">
        <v>126</v>
      </c>
      <c r="F79" s="88">
        <v>312.5</v>
      </c>
      <c r="G79" s="89">
        <v>412.5</v>
      </c>
      <c r="H79" s="120">
        <v>375</v>
      </c>
      <c r="J79" s="149"/>
      <c r="K79" s="149"/>
    </row>
    <row r="80" spans="1:11" ht="69" customHeight="1">
      <c r="A80" s="90" t="s">
        <v>138</v>
      </c>
      <c r="B80" s="85" t="s">
        <v>236</v>
      </c>
      <c r="C80" s="86">
        <v>680</v>
      </c>
      <c r="D80" s="87" t="s">
        <v>24</v>
      </c>
      <c r="E80" s="87" t="s">
        <v>126</v>
      </c>
      <c r="F80" s="88">
        <f>102.1+50.6</f>
        <v>152.7</v>
      </c>
      <c r="G80" s="120">
        <f>111.3+60.6</f>
        <v>171.9</v>
      </c>
      <c r="H80" s="120">
        <f>111.4+54.4</f>
        <v>165.8</v>
      </c>
      <c r="J80" s="149"/>
      <c r="K80" s="149"/>
    </row>
    <row r="81" spans="1:12" s="49" customFormat="1" ht="122.25" customHeight="1">
      <c r="A81" s="90" t="s">
        <v>189</v>
      </c>
      <c r="B81" s="85" t="s">
        <v>236</v>
      </c>
      <c r="C81" s="86">
        <v>680</v>
      </c>
      <c r="D81" s="87" t="s">
        <v>24</v>
      </c>
      <c r="E81" s="87" t="s">
        <v>126</v>
      </c>
      <c r="F81" s="120">
        <v>6689.465</v>
      </c>
      <c r="G81" s="120">
        <v>6708.67</v>
      </c>
      <c r="H81" s="120">
        <v>6604.3</v>
      </c>
      <c r="J81" s="179"/>
      <c r="K81" s="180"/>
      <c r="L81" s="181"/>
    </row>
    <row r="82" spans="1:11" ht="225">
      <c r="A82" s="133" t="s">
        <v>127</v>
      </c>
      <c r="B82" s="85" t="s">
        <v>50</v>
      </c>
      <c r="C82" s="129">
        <v>620</v>
      </c>
      <c r="D82" s="134">
        <v>1003</v>
      </c>
      <c r="E82" s="130" t="s">
        <v>129</v>
      </c>
      <c r="F82" s="138">
        <f>F83</f>
        <v>8621.6</v>
      </c>
      <c r="G82" s="138">
        <f>G83</f>
        <v>8621.6</v>
      </c>
      <c r="H82" s="138">
        <f>H83</f>
        <v>8621.6</v>
      </c>
      <c r="J82" s="149"/>
      <c r="K82" s="149"/>
    </row>
    <row r="83" spans="1:11" ht="168.75">
      <c r="A83" s="84" t="s">
        <v>128</v>
      </c>
      <c r="B83" s="85" t="s">
        <v>50</v>
      </c>
      <c r="C83" s="86">
        <v>620</v>
      </c>
      <c r="D83" s="123">
        <v>1003</v>
      </c>
      <c r="E83" s="87" t="s">
        <v>130</v>
      </c>
      <c r="F83" s="89">
        <v>8621.6</v>
      </c>
      <c r="G83" s="89">
        <v>8621.6</v>
      </c>
      <c r="H83" s="89">
        <v>8621.6</v>
      </c>
      <c r="J83" s="149"/>
      <c r="K83" s="149"/>
    </row>
    <row r="84" spans="1:11" ht="129" customHeight="1">
      <c r="A84" s="136" t="s">
        <v>222</v>
      </c>
      <c r="B84" s="128" t="s">
        <v>50</v>
      </c>
      <c r="C84" s="129">
        <v>620</v>
      </c>
      <c r="D84" s="134">
        <v>1003</v>
      </c>
      <c r="E84" s="130" t="s">
        <v>132</v>
      </c>
      <c r="F84" s="135">
        <f>F85</f>
        <v>0</v>
      </c>
      <c r="G84" s="135">
        <f>G85</f>
        <v>0</v>
      </c>
      <c r="H84" s="135">
        <f>H85</f>
        <v>0</v>
      </c>
      <c r="J84" s="149"/>
      <c r="K84" s="149"/>
    </row>
    <row r="85" spans="1:11" s="93" customFormat="1" ht="112.5" customHeight="1">
      <c r="A85" s="101" t="s">
        <v>221</v>
      </c>
      <c r="B85" s="102" t="s">
        <v>50</v>
      </c>
      <c r="C85" s="140">
        <v>620</v>
      </c>
      <c r="D85" s="125">
        <v>1003</v>
      </c>
      <c r="E85" s="97" t="s">
        <v>190</v>
      </c>
      <c r="F85" s="120">
        <v>0</v>
      </c>
      <c r="G85" s="120">
        <v>0</v>
      </c>
      <c r="H85" s="120">
        <v>0</v>
      </c>
      <c r="J85" s="147"/>
      <c r="K85" s="147"/>
    </row>
    <row r="86" spans="1:11" ht="18.75">
      <c r="A86" s="1"/>
      <c r="J86" s="149"/>
      <c r="K86" s="149"/>
    </row>
  </sheetData>
  <sheetProtection/>
  <mergeCells count="40">
    <mergeCell ref="A10:H10"/>
    <mergeCell ref="A11:H11"/>
    <mergeCell ref="A12:H12"/>
    <mergeCell ref="G26:G27"/>
    <mergeCell ref="H26:H27"/>
    <mergeCell ref="F26:F27"/>
    <mergeCell ref="A14:A15"/>
    <mergeCell ref="A17:A18"/>
    <mergeCell ref="A26:A27"/>
    <mergeCell ref="F14:H14"/>
    <mergeCell ref="J28:J29"/>
    <mergeCell ref="G17:G18"/>
    <mergeCell ref="H17:H18"/>
    <mergeCell ref="H28:H29"/>
    <mergeCell ref="G28:G29"/>
    <mergeCell ref="B28:B29"/>
    <mergeCell ref="D26:D27"/>
    <mergeCell ref="F17:F18"/>
    <mergeCell ref="C17:C18"/>
    <mergeCell ref="F28:F29"/>
    <mergeCell ref="B14:B15"/>
    <mergeCell ref="B26:B27"/>
    <mergeCell ref="E28:E29"/>
    <mergeCell ref="C28:C29"/>
    <mergeCell ref="B17:B18"/>
    <mergeCell ref="A74:A75"/>
    <mergeCell ref="D74:D75"/>
    <mergeCell ref="C14:E14"/>
    <mergeCell ref="E74:E75"/>
    <mergeCell ref="C26:C27"/>
    <mergeCell ref="G74:G75"/>
    <mergeCell ref="H74:H75"/>
    <mergeCell ref="D17:D18"/>
    <mergeCell ref="E17:E18"/>
    <mergeCell ref="A28:A29"/>
    <mergeCell ref="D28:D29"/>
    <mergeCell ref="B74:B75"/>
    <mergeCell ref="C74:C75"/>
    <mergeCell ref="F74:F75"/>
    <mergeCell ref="E26:E27"/>
  </mergeCells>
  <printOptions/>
  <pageMargins left="0.2362204724409449" right="0.2362204724409449" top="0.7480314960629921" bottom="0.7480314960629921" header="0.31496062992125984" footer="0.31496062992125984"/>
  <pageSetup firstPageNumber="20" useFirstPageNumber="1" fitToHeight="0" fitToWidth="1" horizontalDpi="600" verticalDpi="600" orientation="portrait" paperSize="9" scale="52" r:id="rId3"/>
  <headerFooter>
    <oddHeader>&amp;C&amp;P</oddHeader>
  </headerFooter>
  <rowBreaks count="4" manualBreakCount="4">
    <brk id="27" max="8" man="1"/>
    <brk id="57" max="8" man="1"/>
    <brk id="66" max="8" man="1"/>
    <brk id="79" max="8" man="1"/>
  </rowBreaks>
  <colBreaks count="1" manualBreakCount="1">
    <brk id="9" max="8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45.7109375" style="49" customWidth="1"/>
    <col min="2" max="2" width="34.28125" style="49" customWidth="1"/>
    <col min="3" max="3" width="9.140625" style="49" customWidth="1"/>
    <col min="4" max="4" width="16.421875" style="49" customWidth="1"/>
    <col min="5" max="5" width="18.140625" style="49" customWidth="1"/>
    <col min="6" max="6" width="15.7109375" style="49" customWidth="1"/>
    <col min="7" max="7" width="21.28125" style="49" customWidth="1"/>
    <col min="8" max="8" width="18.28125" style="49" customWidth="1"/>
    <col min="9" max="9" width="20.140625" style="49" hidden="1" customWidth="1"/>
    <col min="10" max="11" width="9.140625" style="49" customWidth="1"/>
    <col min="12" max="12" width="51.28125" style="49" customWidth="1"/>
    <col min="13" max="16384" width="9.140625" style="49" customWidth="1"/>
  </cols>
  <sheetData>
    <row r="1" spans="6:7" ht="18.75">
      <c r="F1" s="32" t="s">
        <v>261</v>
      </c>
      <c r="G1" s="32"/>
    </row>
    <row r="2" spans="6:7" ht="18.75">
      <c r="F2" s="32" t="s">
        <v>246</v>
      </c>
      <c r="G2" s="32"/>
    </row>
    <row r="3" spans="6:7" ht="18.75">
      <c r="F3" s="32" t="s">
        <v>250</v>
      </c>
      <c r="G3" s="32"/>
    </row>
    <row r="4" spans="6:7" ht="18.75">
      <c r="F4" s="32" t="s">
        <v>265</v>
      </c>
      <c r="G4" s="32"/>
    </row>
    <row r="5" spans="1:8" ht="18.75" customHeight="1">
      <c r="A5" s="57"/>
      <c r="B5" s="57"/>
      <c r="C5" s="57"/>
      <c r="D5" s="57"/>
      <c r="E5" s="57"/>
      <c r="F5" s="32" t="s">
        <v>253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97" t="s">
        <v>0</v>
      </c>
      <c r="B10" s="398"/>
      <c r="C10" s="398"/>
      <c r="D10" s="398"/>
      <c r="E10" s="398"/>
      <c r="F10" s="398"/>
      <c r="G10" s="398"/>
      <c r="H10" s="398"/>
    </row>
    <row r="11" spans="1:8" ht="18.75">
      <c r="A11" s="397" t="s">
        <v>186</v>
      </c>
      <c r="B11" s="398"/>
      <c r="C11" s="398"/>
      <c r="D11" s="398"/>
      <c r="E11" s="398"/>
      <c r="F11" s="398"/>
      <c r="G11" s="398"/>
      <c r="H11" s="398"/>
    </row>
    <row r="12" spans="1:8" ht="18.75">
      <c r="A12" s="397"/>
      <c r="B12" s="398"/>
      <c r="C12" s="398"/>
      <c r="D12" s="398"/>
      <c r="E12" s="398"/>
      <c r="F12" s="398"/>
      <c r="G12" s="398"/>
      <c r="H12" s="398"/>
    </row>
    <row r="13" ht="18.75">
      <c r="A13" s="2"/>
    </row>
    <row r="14" spans="1:8" ht="35.25" customHeight="1">
      <c r="A14" s="379" t="s">
        <v>1</v>
      </c>
      <c r="B14" s="379" t="s">
        <v>2</v>
      </c>
      <c r="C14" s="379" t="s">
        <v>3</v>
      </c>
      <c r="D14" s="379"/>
      <c r="E14" s="379"/>
      <c r="F14" s="379" t="s">
        <v>4</v>
      </c>
      <c r="G14" s="379"/>
      <c r="H14" s="379"/>
    </row>
    <row r="15" spans="1:8" ht="46.5" customHeight="1">
      <c r="A15" s="379"/>
      <c r="B15" s="379"/>
      <c r="C15" s="17" t="s">
        <v>5</v>
      </c>
      <c r="D15" s="17" t="s">
        <v>6</v>
      </c>
      <c r="E15" s="17" t="s">
        <v>7</v>
      </c>
      <c r="F15" s="71">
        <v>2023</v>
      </c>
      <c r="G15" s="71">
        <v>2024</v>
      </c>
      <c r="H15" s="71">
        <v>2025</v>
      </c>
    </row>
    <row r="16" spans="1:8" ht="23.2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8" ht="56.25" customHeight="1">
      <c r="A17" s="399" t="s">
        <v>8</v>
      </c>
      <c r="B17" s="399" t="s">
        <v>210</v>
      </c>
      <c r="C17" s="401">
        <v>620</v>
      </c>
      <c r="D17" s="368" t="s">
        <v>16</v>
      </c>
      <c r="E17" s="370" t="s">
        <v>65</v>
      </c>
      <c r="F17" s="390">
        <f>F19+F23+F34</f>
        <v>20884.782</v>
      </c>
      <c r="G17" s="390">
        <f>G19+G23+G34</f>
        <v>20746.644</v>
      </c>
      <c r="H17" s="390">
        <f>H19+H23+H34</f>
        <v>20919.111</v>
      </c>
    </row>
    <row r="18" spans="1:8" ht="106.5" customHeight="1">
      <c r="A18" s="399"/>
      <c r="B18" s="400"/>
      <c r="C18" s="369"/>
      <c r="D18" s="369"/>
      <c r="E18" s="369"/>
      <c r="F18" s="369"/>
      <c r="G18" s="369"/>
      <c r="H18" s="369"/>
    </row>
    <row r="19" spans="1:8" s="58" customFormat="1" ht="91.5" customHeight="1">
      <c r="A19" s="206" t="s">
        <v>105</v>
      </c>
      <c r="B19" s="206" t="s">
        <v>111</v>
      </c>
      <c r="C19" s="206">
        <v>620</v>
      </c>
      <c r="D19" s="265" t="s">
        <v>31</v>
      </c>
      <c r="E19" s="214" t="s">
        <v>66</v>
      </c>
      <c r="F19" s="68">
        <f>F20+F21+F22</f>
        <v>0</v>
      </c>
      <c r="G19" s="68">
        <f>G20+G21+G22</f>
        <v>0</v>
      </c>
      <c r="H19" s="68">
        <f>H20+H21+H22</f>
        <v>0</v>
      </c>
    </row>
    <row r="20" spans="1:8" s="59" customFormat="1" ht="99.75" customHeight="1">
      <c r="A20" s="206" t="s">
        <v>162</v>
      </c>
      <c r="B20" s="206" t="s">
        <v>11</v>
      </c>
      <c r="C20" s="206">
        <v>620</v>
      </c>
      <c r="D20" s="265" t="s">
        <v>22</v>
      </c>
      <c r="E20" s="214" t="s">
        <v>134</v>
      </c>
      <c r="F20" s="68">
        <v>0</v>
      </c>
      <c r="G20" s="68">
        <v>0</v>
      </c>
      <c r="H20" s="68">
        <v>0</v>
      </c>
    </row>
    <row r="21" spans="1:8" ht="111.75" customHeight="1">
      <c r="A21" s="22" t="s">
        <v>147</v>
      </c>
      <c r="B21" s="207" t="s">
        <v>50</v>
      </c>
      <c r="C21" s="71">
        <v>620</v>
      </c>
      <c r="D21" s="266" t="s">
        <v>31</v>
      </c>
      <c r="E21" s="72" t="s">
        <v>116</v>
      </c>
      <c r="F21" s="64">
        <v>0</v>
      </c>
      <c r="G21" s="64">
        <v>0</v>
      </c>
      <c r="H21" s="64">
        <v>0</v>
      </c>
    </row>
    <row r="22" spans="1:8" ht="83.25" customHeight="1">
      <c r="A22" s="22" t="s">
        <v>151</v>
      </c>
      <c r="B22" s="240" t="s">
        <v>50</v>
      </c>
      <c r="C22" s="71">
        <v>620</v>
      </c>
      <c r="D22" s="72" t="s">
        <v>22</v>
      </c>
      <c r="E22" s="72" t="s">
        <v>150</v>
      </c>
      <c r="F22" s="64">
        <v>0</v>
      </c>
      <c r="G22" s="64">
        <v>0</v>
      </c>
      <c r="H22" s="64">
        <v>0</v>
      </c>
    </row>
    <row r="23" spans="1:8" ht="153" customHeight="1">
      <c r="A23" s="267" t="s">
        <v>76</v>
      </c>
      <c r="B23" s="232" t="s">
        <v>112</v>
      </c>
      <c r="C23" s="235">
        <v>620</v>
      </c>
      <c r="D23" s="268" t="s">
        <v>26</v>
      </c>
      <c r="E23" s="228" t="s">
        <v>71</v>
      </c>
      <c r="F23" s="138">
        <f>F24+F25+F26+F29+F30+F31</f>
        <v>20884.782</v>
      </c>
      <c r="G23" s="138">
        <f>G24+G25+G26+G29+G30+G31</f>
        <v>20746.644</v>
      </c>
      <c r="H23" s="138">
        <f>H24+H25+H26+H29+H30+H31</f>
        <v>20919.111</v>
      </c>
    </row>
    <row r="24" spans="1:8" ht="177.75" customHeight="1">
      <c r="A24" s="269" t="s">
        <v>36</v>
      </c>
      <c r="B24" s="270" t="s">
        <v>50</v>
      </c>
      <c r="C24" s="264">
        <v>620</v>
      </c>
      <c r="D24" s="208" t="s">
        <v>23</v>
      </c>
      <c r="E24" s="70" t="s">
        <v>73</v>
      </c>
      <c r="F24" s="67">
        <v>0</v>
      </c>
      <c r="G24" s="67">
        <v>0</v>
      </c>
      <c r="H24" s="67">
        <v>0</v>
      </c>
    </row>
    <row r="25" spans="1:8" ht="99" customHeight="1">
      <c r="A25" s="269" t="s">
        <v>115</v>
      </c>
      <c r="B25" s="240" t="s">
        <v>50</v>
      </c>
      <c r="C25" s="71">
        <v>620</v>
      </c>
      <c r="D25" s="72" t="s">
        <v>23</v>
      </c>
      <c r="E25" s="72" t="s">
        <v>75</v>
      </c>
      <c r="F25" s="64">
        <v>0</v>
      </c>
      <c r="G25" s="64">
        <v>0</v>
      </c>
      <c r="H25" s="64">
        <v>0</v>
      </c>
    </row>
    <row r="26" spans="1:8" ht="93.75" customHeight="1">
      <c r="A26" s="136" t="s">
        <v>118</v>
      </c>
      <c r="B26" s="185" t="s">
        <v>50</v>
      </c>
      <c r="C26" s="186">
        <v>620</v>
      </c>
      <c r="D26" s="187" t="s">
        <v>23</v>
      </c>
      <c r="E26" s="187" t="s">
        <v>171</v>
      </c>
      <c r="F26" s="89">
        <f>F27+F28</f>
        <v>20285.142</v>
      </c>
      <c r="G26" s="89">
        <f>G27+G28</f>
        <v>20155.554</v>
      </c>
      <c r="H26" s="89">
        <f>H27+H28</f>
        <v>20328.021</v>
      </c>
    </row>
    <row r="27" spans="1:8" s="93" customFormat="1" ht="92.25" customHeight="1">
      <c r="A27" s="90" t="s">
        <v>180</v>
      </c>
      <c r="B27" s="185" t="s">
        <v>50</v>
      </c>
      <c r="C27" s="186">
        <v>620</v>
      </c>
      <c r="D27" s="187" t="s">
        <v>23</v>
      </c>
      <c r="E27" s="187" t="s">
        <v>183</v>
      </c>
      <c r="F27" s="89">
        <v>12128.1</v>
      </c>
      <c r="G27" s="89">
        <v>12128.1</v>
      </c>
      <c r="H27" s="89">
        <v>12128.1</v>
      </c>
    </row>
    <row r="28" spans="1:8" s="93" customFormat="1" ht="85.5" customHeight="1">
      <c r="A28" s="90" t="s">
        <v>181</v>
      </c>
      <c r="B28" s="185" t="s">
        <v>50</v>
      </c>
      <c r="C28" s="186">
        <v>620</v>
      </c>
      <c r="D28" s="187" t="s">
        <v>23</v>
      </c>
      <c r="E28" s="187" t="s">
        <v>185</v>
      </c>
      <c r="F28" s="89">
        <f>7631.082+525.96</f>
        <v>8157.042</v>
      </c>
      <c r="G28" s="89">
        <f>7508.694+518.76</f>
        <v>8027.454000000001</v>
      </c>
      <c r="H28" s="89">
        <f>7441.541+758.38</f>
        <v>8199.921</v>
      </c>
    </row>
    <row r="29" spans="1:8" ht="409.5">
      <c r="A29" s="22" t="s">
        <v>122</v>
      </c>
      <c r="B29" s="270" t="s">
        <v>50</v>
      </c>
      <c r="C29" s="264">
        <v>620</v>
      </c>
      <c r="D29" s="70" t="s">
        <v>23</v>
      </c>
      <c r="E29" s="70" t="s">
        <v>81</v>
      </c>
      <c r="F29" s="67">
        <v>0</v>
      </c>
      <c r="G29" s="67">
        <v>0</v>
      </c>
      <c r="H29" s="67">
        <v>0</v>
      </c>
    </row>
    <row r="30" spans="1:8" ht="60" customHeight="1">
      <c r="A30" s="22" t="s">
        <v>170</v>
      </c>
      <c r="B30" s="240" t="s">
        <v>50</v>
      </c>
      <c r="C30" s="71">
        <v>620</v>
      </c>
      <c r="D30" s="72" t="s">
        <v>23</v>
      </c>
      <c r="E30" s="70" t="s">
        <v>171</v>
      </c>
      <c r="F30" s="64">
        <v>0</v>
      </c>
      <c r="G30" s="64">
        <v>0</v>
      </c>
      <c r="H30" s="64">
        <v>0</v>
      </c>
    </row>
    <row r="31" spans="1:8" ht="95.25" customHeight="1">
      <c r="A31" s="22" t="s">
        <v>237</v>
      </c>
      <c r="B31" s="240" t="s">
        <v>50</v>
      </c>
      <c r="C31" s="71">
        <v>620</v>
      </c>
      <c r="D31" s="72" t="s">
        <v>23</v>
      </c>
      <c r="E31" s="70" t="s">
        <v>229</v>
      </c>
      <c r="F31" s="64">
        <f>F32</f>
        <v>599.64</v>
      </c>
      <c r="G31" s="64">
        <f>G32</f>
        <v>591.09</v>
      </c>
      <c r="H31" s="64">
        <f>H32</f>
        <v>591.09</v>
      </c>
    </row>
    <row r="32" spans="1:8" ht="187.5" customHeight="1">
      <c r="A32" s="22" t="s">
        <v>244</v>
      </c>
      <c r="B32" s="240" t="s">
        <v>50</v>
      </c>
      <c r="C32" s="71">
        <v>620</v>
      </c>
      <c r="D32" s="72" t="s">
        <v>23</v>
      </c>
      <c r="E32" s="70" t="s">
        <v>258</v>
      </c>
      <c r="F32" s="64">
        <v>599.64</v>
      </c>
      <c r="G32" s="89">
        <v>591.09</v>
      </c>
      <c r="H32" s="64">
        <v>591.09</v>
      </c>
    </row>
    <row r="33" spans="1:8" ht="101.25" customHeight="1">
      <c r="A33" s="22" t="s">
        <v>135</v>
      </c>
      <c r="B33" s="240" t="s">
        <v>50</v>
      </c>
      <c r="C33" s="71">
        <v>620</v>
      </c>
      <c r="D33" s="72" t="s">
        <v>23</v>
      </c>
      <c r="E33" s="72"/>
      <c r="F33" s="64">
        <v>0</v>
      </c>
      <c r="G33" s="64">
        <v>0</v>
      </c>
      <c r="H33" s="64">
        <v>0</v>
      </c>
    </row>
    <row r="34" spans="1:8" ht="46.5" customHeight="1">
      <c r="A34" s="402" t="s">
        <v>124</v>
      </c>
      <c r="B34" s="399" t="s">
        <v>112</v>
      </c>
      <c r="C34" s="404">
        <v>620</v>
      </c>
      <c r="D34" s="406" t="s">
        <v>32</v>
      </c>
      <c r="E34" s="407" t="s">
        <v>92</v>
      </c>
      <c r="F34" s="408">
        <f>F36+F37+F38</f>
        <v>0</v>
      </c>
      <c r="G34" s="408">
        <f>G36+G37+G38</f>
        <v>0</v>
      </c>
      <c r="H34" s="408">
        <f>H36+H37+H38</f>
        <v>0</v>
      </c>
    </row>
    <row r="35" spans="1:8" ht="48" customHeight="1">
      <c r="A35" s="402"/>
      <c r="B35" s="403"/>
      <c r="C35" s="405"/>
      <c r="D35" s="405"/>
      <c r="E35" s="405"/>
      <c r="F35" s="405"/>
      <c r="G35" s="405"/>
      <c r="H35" s="405"/>
    </row>
    <row r="36" spans="1:8" ht="105.75" customHeight="1">
      <c r="A36" s="22" t="s">
        <v>125</v>
      </c>
      <c r="B36" s="73" t="s">
        <v>50</v>
      </c>
      <c r="C36" s="74">
        <v>620</v>
      </c>
      <c r="D36" s="271" t="s">
        <v>35</v>
      </c>
      <c r="E36" s="272" t="s">
        <v>133</v>
      </c>
      <c r="F36" s="75">
        <v>0</v>
      </c>
      <c r="G36" s="75">
        <v>0</v>
      </c>
      <c r="H36" s="75">
        <v>0</v>
      </c>
    </row>
    <row r="37" spans="1:8" ht="225">
      <c r="A37" s="19" t="s">
        <v>127</v>
      </c>
      <c r="B37" s="240" t="s">
        <v>50</v>
      </c>
      <c r="C37" s="264">
        <v>620</v>
      </c>
      <c r="D37" s="208">
        <v>1003</v>
      </c>
      <c r="E37" s="70" t="s">
        <v>129</v>
      </c>
      <c r="F37" s="67">
        <v>0</v>
      </c>
      <c r="G37" s="67">
        <v>0</v>
      </c>
      <c r="H37" s="67">
        <v>0</v>
      </c>
    </row>
    <row r="38" spans="1:8" ht="112.5" customHeight="1">
      <c r="A38" s="22" t="s">
        <v>131</v>
      </c>
      <c r="B38" s="270" t="s">
        <v>50</v>
      </c>
      <c r="C38" s="264">
        <v>620</v>
      </c>
      <c r="D38" s="208">
        <v>1003</v>
      </c>
      <c r="E38" s="70" t="s">
        <v>132</v>
      </c>
      <c r="F38" s="67">
        <v>0</v>
      </c>
      <c r="G38" s="67">
        <v>0</v>
      </c>
      <c r="H38" s="67">
        <v>0</v>
      </c>
    </row>
    <row r="39" spans="1:8" ht="18.75">
      <c r="A39" s="13"/>
      <c r="B39" s="14"/>
      <c r="C39" s="15"/>
      <c r="D39" s="16"/>
      <c r="E39" s="16"/>
      <c r="F39" s="11"/>
      <c r="G39" s="11"/>
      <c r="H39" s="11"/>
    </row>
    <row r="40" ht="18.75">
      <c r="A40" s="1"/>
    </row>
    <row r="41" ht="18.75">
      <c r="A41" s="1"/>
    </row>
  </sheetData>
  <sheetProtection/>
  <mergeCells count="23">
    <mergeCell ref="G17:G18"/>
    <mergeCell ref="H17:H18"/>
    <mergeCell ref="A34:A35"/>
    <mergeCell ref="B34:B35"/>
    <mergeCell ref="C34:C35"/>
    <mergeCell ref="D34:D35"/>
    <mergeCell ref="E34:E35"/>
    <mergeCell ref="F34:F35"/>
    <mergeCell ref="G34:G35"/>
    <mergeCell ref="H34:H35"/>
    <mergeCell ref="A17:A18"/>
    <mergeCell ref="B17:B18"/>
    <mergeCell ref="C17:C18"/>
    <mergeCell ref="D17:D18"/>
    <mergeCell ref="E17:E18"/>
    <mergeCell ref="F17:F18"/>
    <mergeCell ref="A10:H10"/>
    <mergeCell ref="A11:H11"/>
    <mergeCell ref="A12:H12"/>
    <mergeCell ref="A14:A15"/>
    <mergeCell ref="B14:B15"/>
    <mergeCell ref="C14:E14"/>
    <mergeCell ref="F14:H14"/>
  </mergeCells>
  <printOptions/>
  <pageMargins left="0.7086614173228347" right="0.7086614173228347" top="0.7480314960629921" bottom="0.7480314960629921" header="0.31496062992125984" footer="0.31496062992125984"/>
  <pageSetup firstPageNumber="26" useFirstPageNumber="1" fitToHeight="0" fitToWidth="1" horizontalDpi="600" verticalDpi="600" orientation="portrait" paperSize="9" scale="48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35.00390625" style="0" customWidth="1"/>
    <col min="2" max="2" width="29.7109375" style="0" customWidth="1"/>
    <col min="3" max="3" width="9.57421875" style="0" bestFit="1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6:8" s="49" customFormat="1" ht="18.75">
      <c r="F1" s="32" t="s">
        <v>249</v>
      </c>
      <c r="G1" s="32"/>
      <c r="H1" s="32"/>
    </row>
    <row r="2" spans="6:8" s="49" customFormat="1" ht="18.75">
      <c r="F2" s="32" t="s">
        <v>246</v>
      </c>
      <c r="G2" s="32"/>
      <c r="H2" s="32"/>
    </row>
    <row r="3" spans="6:8" s="49" customFormat="1" ht="18.75">
      <c r="F3" s="32" t="s">
        <v>250</v>
      </c>
      <c r="G3" s="32"/>
      <c r="H3" s="32"/>
    </row>
    <row r="4" spans="6:8" s="49" customFormat="1" ht="18.75">
      <c r="F4" s="32" t="s">
        <v>266</v>
      </c>
      <c r="G4" s="32"/>
      <c r="H4" s="32"/>
    </row>
    <row r="5" spans="1:8" ht="18.75" customHeight="1">
      <c r="A5" s="55"/>
      <c r="B5" s="55"/>
      <c r="C5" s="55"/>
      <c r="D5" s="55"/>
      <c r="E5" s="55"/>
      <c r="F5" s="32" t="s">
        <v>252</v>
      </c>
      <c r="G5" s="32"/>
      <c r="H5" s="49"/>
    </row>
    <row r="6" spans="1:8" ht="18.75" customHeight="1">
      <c r="A6" s="55"/>
      <c r="B6" s="55"/>
      <c r="C6" s="55"/>
      <c r="D6" s="55"/>
      <c r="E6" s="55"/>
      <c r="F6" s="32" t="s">
        <v>144</v>
      </c>
      <c r="G6" s="32"/>
      <c r="H6" s="49"/>
    </row>
    <row r="7" spans="1:8" ht="18" customHeight="1">
      <c r="A7" s="55"/>
      <c r="B7" s="55"/>
      <c r="C7" s="55"/>
      <c r="D7" s="55"/>
      <c r="E7" s="55"/>
      <c r="F7" s="32" t="s">
        <v>51</v>
      </c>
      <c r="G7" s="32"/>
      <c r="H7" s="49"/>
    </row>
    <row r="8" spans="1:8" s="10" customFormat="1" ht="18" customHeight="1">
      <c r="A8" s="55"/>
      <c r="B8" s="55"/>
      <c r="C8" s="55"/>
      <c r="D8" s="55"/>
      <c r="E8" s="55"/>
      <c r="F8" s="32" t="s">
        <v>177</v>
      </c>
      <c r="G8" s="32"/>
      <c r="H8" s="49"/>
    </row>
    <row r="9" spans="1:7" s="49" customFormat="1" ht="18" customHeight="1">
      <c r="A9" s="55"/>
      <c r="B9" s="55"/>
      <c r="C9" s="55"/>
      <c r="D9" s="55"/>
      <c r="E9" s="55"/>
      <c r="F9" s="32"/>
      <c r="G9" s="32"/>
    </row>
    <row r="10" spans="1:8" ht="18.75">
      <c r="A10" s="397" t="s">
        <v>0</v>
      </c>
      <c r="B10" s="431"/>
      <c r="C10" s="431"/>
      <c r="D10" s="431"/>
      <c r="E10" s="431"/>
      <c r="F10" s="431"/>
      <c r="G10" s="431"/>
      <c r="H10" s="431"/>
    </row>
    <row r="11" spans="1:8" ht="18.75">
      <c r="A11" s="433" t="s">
        <v>179</v>
      </c>
      <c r="B11" s="434"/>
      <c r="C11" s="434"/>
      <c r="D11" s="434"/>
      <c r="E11" s="434"/>
      <c r="F11" s="434"/>
      <c r="G11" s="434"/>
      <c r="H11" s="434"/>
    </row>
    <row r="12" spans="1:8" ht="18.75">
      <c r="A12" s="433" t="s">
        <v>19</v>
      </c>
      <c r="B12" s="434"/>
      <c r="C12" s="434"/>
      <c r="D12" s="434"/>
      <c r="E12" s="434"/>
      <c r="F12" s="434"/>
      <c r="G12" s="434"/>
      <c r="H12" s="434"/>
    </row>
    <row r="13" spans="1:8" ht="18.75">
      <c r="A13" s="50"/>
      <c r="B13" s="51"/>
      <c r="C13" s="51"/>
      <c r="D13" s="51"/>
      <c r="E13" s="51"/>
      <c r="F13" s="51"/>
      <c r="G13" s="51"/>
      <c r="H13" s="51"/>
    </row>
    <row r="14" spans="1:10" ht="21" customHeight="1">
      <c r="A14" s="432" t="s">
        <v>20</v>
      </c>
      <c r="B14" s="432" t="s">
        <v>2</v>
      </c>
      <c r="C14" s="432" t="s">
        <v>3</v>
      </c>
      <c r="D14" s="432"/>
      <c r="E14" s="432"/>
      <c r="F14" s="432" t="s">
        <v>4</v>
      </c>
      <c r="G14" s="432"/>
      <c r="H14" s="432"/>
      <c r="I14" s="413"/>
      <c r="J14" s="414"/>
    </row>
    <row r="15" spans="1:10" ht="69.75" customHeight="1">
      <c r="A15" s="432"/>
      <c r="B15" s="432"/>
      <c r="C15" s="52" t="s">
        <v>5</v>
      </c>
      <c r="D15" s="52" t="s">
        <v>6</v>
      </c>
      <c r="E15" s="52" t="s">
        <v>7</v>
      </c>
      <c r="F15" s="52">
        <v>2023</v>
      </c>
      <c r="G15" s="52">
        <v>2024</v>
      </c>
      <c r="H15" s="52">
        <v>2025</v>
      </c>
      <c r="I15" s="413"/>
      <c r="J15" s="414"/>
    </row>
    <row r="16" spans="1:10" ht="20.25" customHeight="1">
      <c r="A16" s="52">
        <v>1</v>
      </c>
      <c r="B16" s="52">
        <v>2</v>
      </c>
      <c r="C16" s="53">
        <v>3</v>
      </c>
      <c r="D16" s="53">
        <v>4</v>
      </c>
      <c r="E16" s="53">
        <v>5</v>
      </c>
      <c r="F16" s="53">
        <v>7</v>
      </c>
      <c r="G16" s="52">
        <v>8</v>
      </c>
      <c r="H16" s="53">
        <v>9</v>
      </c>
      <c r="I16" s="413"/>
      <c r="J16" s="414"/>
    </row>
    <row r="17" spans="1:10" ht="122.25" customHeight="1">
      <c r="A17" s="54" t="s">
        <v>8</v>
      </c>
      <c r="B17" s="107" t="s">
        <v>200</v>
      </c>
      <c r="C17" s="115" t="s">
        <v>202</v>
      </c>
      <c r="D17" s="62" t="s">
        <v>43</v>
      </c>
      <c r="E17" s="62" t="s">
        <v>65</v>
      </c>
      <c r="F17" s="63">
        <f>F18+F20+F22+F24+F29</f>
        <v>432121.47740000003</v>
      </c>
      <c r="G17" s="63">
        <f>G18+G20+G22+G24+G29</f>
        <v>385200.94646</v>
      </c>
      <c r="H17" s="63">
        <f>H18+H20+H22+H24+H29</f>
        <v>380420.64447999996</v>
      </c>
      <c r="I17" s="413"/>
      <c r="J17" s="414"/>
    </row>
    <row r="18" spans="1:10" ht="15" customHeight="1">
      <c r="A18" s="415" t="s">
        <v>47</v>
      </c>
      <c r="B18" s="415" t="s">
        <v>114</v>
      </c>
      <c r="C18" s="416">
        <v>620</v>
      </c>
      <c r="D18" s="418" t="s">
        <v>46</v>
      </c>
      <c r="E18" s="418" t="s">
        <v>66</v>
      </c>
      <c r="F18" s="419">
        <f>'прил 4'!F20+'прил 5'!F19+'приложение 6'!F19</f>
        <v>111445.08716</v>
      </c>
      <c r="G18" s="420">
        <f>'прил 4'!G20+'прил 5'!G19+'приложение 6'!G5</f>
        <v>100423.61000000002</v>
      </c>
      <c r="H18" s="420">
        <f>'прил 4'!H20+'прил 5'!H19+'приложение 6'!H5</f>
        <v>96897.23000000001</v>
      </c>
      <c r="I18" s="413"/>
      <c r="J18" s="414"/>
    </row>
    <row r="19" spans="1:10" ht="118.5" customHeight="1">
      <c r="A19" s="415"/>
      <c r="B19" s="384"/>
      <c r="C19" s="417"/>
      <c r="D19" s="417"/>
      <c r="E19" s="417"/>
      <c r="F19" s="384"/>
      <c r="G19" s="421"/>
      <c r="H19" s="421"/>
      <c r="I19" s="413"/>
      <c r="J19" s="414"/>
    </row>
    <row r="20" spans="1:10" ht="32.25" customHeight="1">
      <c r="A20" s="409" t="s">
        <v>48</v>
      </c>
      <c r="B20" s="422" t="s">
        <v>114</v>
      </c>
      <c r="C20" s="429">
        <v>620</v>
      </c>
      <c r="D20" s="418" t="s">
        <v>26</v>
      </c>
      <c r="E20" s="436" t="s">
        <v>71</v>
      </c>
      <c r="F20" s="419">
        <f>'прил 4'!F37+'прил 5'!F34+'приложение 6'!F23</f>
        <v>273083.42524</v>
      </c>
      <c r="G20" s="420">
        <f>'прил 4'!G37+'прил 5'!G34+'приложение 6'!G23</f>
        <v>237774.46645999997</v>
      </c>
      <c r="H20" s="420">
        <f>'прил 4'!H37+'прил 5'!H34+'приложение 6'!H23</f>
        <v>236668.51447999995</v>
      </c>
      <c r="I20" s="413"/>
      <c r="J20" s="414"/>
    </row>
    <row r="21" spans="1:10" ht="168" customHeight="1">
      <c r="A21" s="410"/>
      <c r="B21" s="400"/>
      <c r="C21" s="430"/>
      <c r="D21" s="417"/>
      <c r="E21" s="417"/>
      <c r="F21" s="384"/>
      <c r="G21" s="421"/>
      <c r="H21" s="421"/>
      <c r="I21" s="413"/>
      <c r="J21" s="414"/>
    </row>
    <row r="22" spans="1:10" ht="114.75" customHeight="1">
      <c r="A22" s="411" t="s">
        <v>49</v>
      </c>
      <c r="B22" s="415" t="s">
        <v>113</v>
      </c>
      <c r="C22" s="435">
        <v>620</v>
      </c>
      <c r="D22" s="436" t="s">
        <v>33</v>
      </c>
      <c r="E22" s="436" t="s">
        <v>83</v>
      </c>
      <c r="F22" s="419">
        <f>'прил 4'!F64+'прил 5'!F71+'приложение 6'!F33</f>
        <v>23220.8</v>
      </c>
      <c r="G22" s="419">
        <f>'прил 4'!G64+'прил 5'!G71</f>
        <v>22015.8</v>
      </c>
      <c r="H22" s="419">
        <f>'прил 4'!H64</f>
        <v>22015.8</v>
      </c>
      <c r="I22" s="4"/>
      <c r="J22" s="3"/>
    </row>
    <row r="23" spans="1:10" ht="115.5" customHeight="1">
      <c r="A23" s="412"/>
      <c r="B23" s="384"/>
      <c r="C23" s="417"/>
      <c r="D23" s="417"/>
      <c r="E23" s="417"/>
      <c r="F23" s="384"/>
      <c r="G23" s="384"/>
      <c r="H23" s="384"/>
      <c r="I23" s="4"/>
      <c r="J23" s="3"/>
    </row>
    <row r="24" spans="1:10" ht="15" customHeight="1">
      <c r="A24" s="409" t="s">
        <v>29</v>
      </c>
      <c r="B24" s="415" t="s">
        <v>114</v>
      </c>
      <c r="C24" s="416">
        <v>620</v>
      </c>
      <c r="D24" s="418" t="s">
        <v>24</v>
      </c>
      <c r="E24" s="418" t="s">
        <v>87</v>
      </c>
      <c r="F24" s="425">
        <f>'прил 4'!F71</f>
        <v>255.9</v>
      </c>
      <c r="G24" s="425">
        <f>'прил 4'!G71</f>
        <v>186</v>
      </c>
      <c r="H24" s="425">
        <f>'прил 4'!H71</f>
        <v>186</v>
      </c>
      <c r="I24" s="423"/>
      <c r="J24" s="424"/>
    </row>
    <row r="25" spans="1:10" ht="4.5" customHeight="1">
      <c r="A25" s="409"/>
      <c r="B25" s="384"/>
      <c r="C25" s="417"/>
      <c r="D25" s="417"/>
      <c r="E25" s="417"/>
      <c r="F25" s="384"/>
      <c r="G25" s="384"/>
      <c r="H25" s="384"/>
      <c r="I25" s="423"/>
      <c r="J25" s="424"/>
    </row>
    <row r="26" spans="1:10" ht="3" customHeight="1">
      <c r="A26" s="409"/>
      <c r="B26" s="384"/>
      <c r="C26" s="417"/>
      <c r="D26" s="417"/>
      <c r="E26" s="417"/>
      <c r="F26" s="384"/>
      <c r="G26" s="384"/>
      <c r="H26" s="384"/>
      <c r="I26" s="423"/>
      <c r="J26" s="424"/>
    </row>
    <row r="27" spans="1:10" ht="15.75" customHeight="1">
      <c r="A27" s="409"/>
      <c r="B27" s="384"/>
      <c r="C27" s="417"/>
      <c r="D27" s="417"/>
      <c r="E27" s="417"/>
      <c r="F27" s="384"/>
      <c r="G27" s="384"/>
      <c r="H27" s="384"/>
      <c r="I27" s="423"/>
      <c r="J27" s="424"/>
    </row>
    <row r="28" spans="1:10" ht="119.25" customHeight="1">
      <c r="A28" s="409"/>
      <c r="B28" s="384"/>
      <c r="C28" s="417"/>
      <c r="D28" s="417"/>
      <c r="E28" s="417"/>
      <c r="F28" s="384"/>
      <c r="G28" s="384"/>
      <c r="H28" s="384"/>
      <c r="I28" s="423"/>
      <c r="J28" s="424"/>
    </row>
    <row r="29" spans="1:10" ht="15" customHeight="1">
      <c r="A29" s="409" t="s">
        <v>28</v>
      </c>
      <c r="B29" s="428" t="s">
        <v>201</v>
      </c>
      <c r="C29" s="429" t="s">
        <v>202</v>
      </c>
      <c r="D29" s="418" t="s">
        <v>34</v>
      </c>
      <c r="E29" s="418" t="s">
        <v>92</v>
      </c>
      <c r="F29" s="425">
        <f>'прил 4'!F77+'прил 5'!F74+'приложение 6'!F34</f>
        <v>24116.265</v>
      </c>
      <c r="G29" s="425">
        <f>'прил 4'!G77+'прил 5'!G74</f>
        <v>24801.07</v>
      </c>
      <c r="H29" s="426">
        <f>'прил 4'!H77+'прил 5'!H74</f>
        <v>24653.1</v>
      </c>
      <c r="I29" s="413"/>
      <c r="J29" s="414"/>
    </row>
    <row r="30" spans="1:10" ht="118.5" customHeight="1">
      <c r="A30" s="409"/>
      <c r="B30" s="421"/>
      <c r="C30" s="430"/>
      <c r="D30" s="417"/>
      <c r="E30" s="417"/>
      <c r="F30" s="384"/>
      <c r="G30" s="384"/>
      <c r="H30" s="421"/>
      <c r="I30" s="413"/>
      <c r="J30" s="414"/>
    </row>
    <row r="31" ht="18.75">
      <c r="A31" s="1"/>
    </row>
    <row r="32" ht="20.25" customHeight="1">
      <c r="A32" s="1" t="s">
        <v>12</v>
      </c>
    </row>
    <row r="33" spans="1:8" ht="36" customHeight="1">
      <c r="A33" s="427" t="s">
        <v>13</v>
      </c>
      <c r="B33" s="398"/>
      <c r="C33" s="398"/>
      <c r="D33" s="398"/>
      <c r="E33" s="398"/>
      <c r="F33" s="398"/>
      <c r="G33" s="398"/>
      <c r="H33" s="398"/>
    </row>
    <row r="34" spans="1:8" ht="19.5" customHeight="1">
      <c r="A34" s="427" t="s">
        <v>14</v>
      </c>
      <c r="B34" s="398"/>
      <c r="C34" s="398"/>
      <c r="D34" s="398"/>
      <c r="E34" s="398"/>
      <c r="F34" s="398"/>
      <c r="G34" s="398"/>
      <c r="H34" s="398"/>
    </row>
    <row r="35" spans="1:8" ht="59.25" customHeight="1">
      <c r="A35" s="427" t="s">
        <v>21</v>
      </c>
      <c r="B35" s="398"/>
      <c r="C35" s="398"/>
      <c r="D35" s="398"/>
      <c r="E35" s="398"/>
      <c r="F35" s="398"/>
      <c r="G35" s="398"/>
      <c r="H35" s="398"/>
    </row>
    <row r="36" ht="18.75">
      <c r="A36" s="1"/>
    </row>
  </sheetData>
  <sheetProtection/>
  <mergeCells count="62">
    <mergeCell ref="D24:D28"/>
    <mergeCell ref="E24:E28"/>
    <mergeCell ref="F24:F28"/>
    <mergeCell ref="H22:H23"/>
    <mergeCell ref="C20:C21"/>
    <mergeCell ref="D20:D21"/>
    <mergeCell ref="E20:E21"/>
    <mergeCell ref="F20:F21"/>
    <mergeCell ref="G20:G21"/>
    <mergeCell ref="H24:H28"/>
    <mergeCell ref="B22:B23"/>
    <mergeCell ref="C22:C23"/>
    <mergeCell ref="D22:D23"/>
    <mergeCell ref="E22:E23"/>
    <mergeCell ref="F22:F23"/>
    <mergeCell ref="G22:G23"/>
    <mergeCell ref="I15:J15"/>
    <mergeCell ref="I16:J16"/>
    <mergeCell ref="A10:H10"/>
    <mergeCell ref="A14:A15"/>
    <mergeCell ref="A11:H11"/>
    <mergeCell ref="A12:H12"/>
    <mergeCell ref="B14:B15"/>
    <mergeCell ref="C14:E14"/>
    <mergeCell ref="F14:H14"/>
    <mergeCell ref="I14:J14"/>
    <mergeCell ref="A33:H33"/>
    <mergeCell ref="A34:H34"/>
    <mergeCell ref="A35:H35"/>
    <mergeCell ref="B29:B30"/>
    <mergeCell ref="C29:C30"/>
    <mergeCell ref="D29:D30"/>
    <mergeCell ref="E29:E30"/>
    <mergeCell ref="F29:F30"/>
    <mergeCell ref="G29:G30"/>
    <mergeCell ref="I24:I28"/>
    <mergeCell ref="A29:A30"/>
    <mergeCell ref="I29:J29"/>
    <mergeCell ref="I30:J30"/>
    <mergeCell ref="A24:A28"/>
    <mergeCell ref="J24:J28"/>
    <mergeCell ref="G24:G28"/>
    <mergeCell ref="H29:H30"/>
    <mergeCell ref="B24:B28"/>
    <mergeCell ref="C24:C28"/>
    <mergeCell ref="D18:D19"/>
    <mergeCell ref="E18:E19"/>
    <mergeCell ref="F18:F19"/>
    <mergeCell ref="G18:G19"/>
    <mergeCell ref="H18:H19"/>
    <mergeCell ref="B20:B21"/>
    <mergeCell ref="H20:H21"/>
    <mergeCell ref="A20:A21"/>
    <mergeCell ref="A22:A23"/>
    <mergeCell ref="I21:J21"/>
    <mergeCell ref="I20:J20"/>
    <mergeCell ref="I17:J17"/>
    <mergeCell ref="A18:A19"/>
    <mergeCell ref="I18:J18"/>
    <mergeCell ref="I19:J19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firstPageNumber="28" useFirstPageNumber="1" horizontalDpi="600" verticalDpi="600" orientation="portrait" paperSize="9" scale="5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5"/>
  <cols>
    <col min="1" max="1" width="28.421875" style="24" customWidth="1"/>
    <col min="2" max="2" width="48.00390625" style="24" customWidth="1"/>
    <col min="3" max="3" width="15.8515625" style="24" customWidth="1"/>
    <col min="4" max="4" width="15.421875" style="24" customWidth="1"/>
    <col min="5" max="5" width="22.7109375" style="24" customWidth="1"/>
    <col min="6" max="6" width="48.28125" style="24" customWidth="1"/>
    <col min="7" max="16384" width="9.140625" style="24" customWidth="1"/>
  </cols>
  <sheetData>
    <row r="1" s="49" customFormat="1" ht="18.75">
      <c r="F1" s="32" t="s">
        <v>262</v>
      </c>
    </row>
    <row r="2" s="49" customFormat="1" ht="18.75">
      <c r="F2" s="32" t="s">
        <v>246</v>
      </c>
    </row>
    <row r="3" s="49" customFormat="1" ht="18.75">
      <c r="F3" s="32" t="s">
        <v>250</v>
      </c>
    </row>
    <row r="4" s="49" customFormat="1" ht="18.75">
      <c r="F4" s="32" t="s">
        <v>265</v>
      </c>
    </row>
    <row r="5" ht="32.25" customHeight="1">
      <c r="F5" s="32" t="s">
        <v>251</v>
      </c>
    </row>
    <row r="6" ht="18.75">
      <c r="F6" s="32" t="s">
        <v>52</v>
      </c>
    </row>
    <row r="7" ht="18.75">
      <c r="F7" s="32" t="s">
        <v>51</v>
      </c>
    </row>
    <row r="8" ht="18.75">
      <c r="F8" s="32" t="s">
        <v>177</v>
      </c>
    </row>
    <row r="10" spans="1:6" ht="18.75">
      <c r="A10" s="437" t="s">
        <v>53</v>
      </c>
      <c r="B10" s="438"/>
      <c r="C10" s="438"/>
      <c r="D10" s="438"/>
      <c r="E10" s="438"/>
      <c r="F10" s="438"/>
    </row>
    <row r="11" spans="1:6" ht="18.75" customHeight="1">
      <c r="A11" s="439" t="s">
        <v>54</v>
      </c>
      <c r="B11" s="33" t="s">
        <v>55</v>
      </c>
      <c r="C11" s="33" t="s">
        <v>56</v>
      </c>
      <c r="D11" s="33"/>
      <c r="E11" s="33"/>
      <c r="F11" s="33"/>
    </row>
    <row r="12" spans="1:6" ht="18.75">
      <c r="A12" s="440"/>
      <c r="B12" s="33"/>
      <c r="C12" s="33">
        <v>2023</v>
      </c>
      <c r="D12" s="33">
        <v>2024</v>
      </c>
      <c r="E12" s="33">
        <v>2025</v>
      </c>
      <c r="F12" s="273" t="s">
        <v>57</v>
      </c>
    </row>
    <row r="13" spans="1:6" ht="18.75">
      <c r="A13" s="440"/>
      <c r="B13" s="33" t="s">
        <v>58</v>
      </c>
      <c r="C13" s="34">
        <f>C14+C15+C16+C17</f>
        <v>432121.47740000003</v>
      </c>
      <c r="D13" s="34">
        <f>D14+D15+D16+D17</f>
        <v>385200.94646</v>
      </c>
      <c r="E13" s="34">
        <f>E14+E15+E16+E17</f>
        <v>380420.64447999996</v>
      </c>
      <c r="F13" s="34">
        <f>F14+F15+F16+F17</f>
        <v>1197743.0683399998</v>
      </c>
    </row>
    <row r="14" spans="1:6" ht="18.75">
      <c r="A14" s="440"/>
      <c r="B14" s="33" t="s">
        <v>59</v>
      </c>
      <c r="C14" s="34">
        <f>'прил 4'!F18</f>
        <v>113646.23294</v>
      </c>
      <c r="D14" s="34">
        <f>'прил 4'!G18</f>
        <v>103601.57445999999</v>
      </c>
      <c r="E14" s="34">
        <f>'прил 4'!H18</f>
        <v>103601.48547999999</v>
      </c>
      <c r="F14" s="34">
        <f>C14+D14+E14</f>
        <v>320849.29287999996</v>
      </c>
    </row>
    <row r="15" spans="1:6" ht="18.75">
      <c r="A15" s="440"/>
      <c r="B15" s="33" t="s">
        <v>60</v>
      </c>
      <c r="C15" s="34">
        <f>'прил 5'!F17</f>
        <v>297590.46246</v>
      </c>
      <c r="D15" s="34">
        <f>'прил 5'!G17</f>
        <v>260852.728</v>
      </c>
      <c r="E15" s="34">
        <f>'прил 5'!H17</f>
        <v>255900.04799999998</v>
      </c>
      <c r="F15" s="34">
        <f>C15+D15+E15</f>
        <v>814343.2384599999</v>
      </c>
    </row>
    <row r="16" spans="1:6" ht="18.75">
      <c r="A16" s="440"/>
      <c r="B16" s="33" t="s">
        <v>61</v>
      </c>
      <c r="C16" s="34">
        <f>'приложение 6'!F17</f>
        <v>20884.782</v>
      </c>
      <c r="D16" s="34">
        <f>'приложение 6'!G17</f>
        <v>20746.644</v>
      </c>
      <c r="E16" s="34">
        <f>'приложение 6'!H17</f>
        <v>20919.111</v>
      </c>
      <c r="F16" s="34">
        <f>C16+D16+E16</f>
        <v>62550.537</v>
      </c>
    </row>
    <row r="17" spans="1:6" ht="18.75">
      <c r="A17" s="441"/>
      <c r="B17" s="33" t="s">
        <v>62</v>
      </c>
      <c r="C17" s="33">
        <v>0</v>
      </c>
      <c r="D17" s="33">
        <v>0</v>
      </c>
      <c r="E17" s="33">
        <v>0</v>
      </c>
      <c r="F17" s="33">
        <v>0</v>
      </c>
    </row>
    <row r="19" spans="1:6" ht="35.25" customHeight="1">
      <c r="A19" s="58"/>
      <c r="B19" s="58"/>
      <c r="C19" s="58"/>
      <c r="D19" s="109"/>
      <c r="E19" s="109"/>
      <c r="F19" s="114"/>
    </row>
    <row r="20" spans="1:6" ht="28.5" customHeight="1">
      <c r="A20" s="110"/>
      <c r="B20" s="58"/>
      <c r="C20" s="58"/>
      <c r="D20" s="113"/>
      <c r="E20" s="109"/>
      <c r="F20" s="114"/>
    </row>
    <row r="21" spans="1:6" ht="30" customHeight="1">
      <c r="A21" s="110"/>
      <c r="B21" s="58"/>
      <c r="C21" s="58"/>
      <c r="D21" s="109"/>
      <c r="E21" s="111"/>
      <c r="F21" s="114"/>
    </row>
    <row r="22" spans="1:6" ht="33" customHeight="1">
      <c r="A22" s="110"/>
      <c r="B22" s="58"/>
      <c r="C22" s="58"/>
      <c r="D22" s="109"/>
      <c r="E22" s="111"/>
      <c r="F22" s="112"/>
    </row>
    <row r="23" spans="1:6" ht="15">
      <c r="A23" s="58"/>
      <c r="B23" s="58"/>
      <c r="C23" s="58"/>
      <c r="D23" s="58"/>
      <c r="E23" s="58"/>
      <c r="F23" s="58"/>
    </row>
  </sheetData>
  <sheetProtection/>
  <mergeCells count="2">
    <mergeCell ref="A10:F10"/>
    <mergeCell ref="A11:A17"/>
  </mergeCells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portrait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RePack by Diakov</cp:lastModifiedBy>
  <cp:lastPrinted>2023-09-18T05:24:07Z</cp:lastPrinted>
  <dcterms:created xsi:type="dcterms:W3CDTF">2017-12-11T08:58:53Z</dcterms:created>
  <dcterms:modified xsi:type="dcterms:W3CDTF">2023-09-18T05:24:08Z</dcterms:modified>
  <cp:category/>
  <cp:version/>
  <cp:contentType/>
  <cp:contentStatus/>
</cp:coreProperties>
</file>