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7400" windowHeight="9975" activeTab="4"/>
  </bookViews>
  <sheets>
    <sheet name="1" sheetId="13" r:id="rId1"/>
    <sheet name="5" sheetId="8" r:id="rId2"/>
    <sheet name="7" sheetId="1" r:id="rId3"/>
    <sheet name="9" sheetId="10" r:id="rId4"/>
    <sheet name="13" sheetId="11" r:id="rId5"/>
  </sheets>
  <externalReferences>
    <externalReference r:id="rId6"/>
  </externalReferences>
  <definedNames>
    <definedName name="_xlnm.Print_Titles" localSheetId="1">'5'!$12:$14</definedName>
  </definedNames>
  <calcPr calcId="144525"/>
</workbook>
</file>

<file path=xl/calcChain.xml><?xml version="1.0" encoding="utf-8"?>
<calcChain xmlns="http://schemas.openxmlformats.org/spreadsheetml/2006/main">
  <c r="C18" i="11" l="1"/>
  <c r="F135" i="1"/>
  <c r="D46" i="8"/>
  <c r="D45" i="8"/>
  <c r="F210" i="1"/>
  <c r="F209" i="1" s="1"/>
  <c r="F214" i="1"/>
  <c r="F213" i="1" s="1"/>
  <c r="F185" i="1"/>
  <c r="F184" i="1" s="1"/>
  <c r="F183" i="1" s="1"/>
  <c r="F182" i="1" s="1"/>
  <c r="F165" i="1"/>
  <c r="F164" i="1" s="1"/>
  <c r="F163" i="1" s="1"/>
  <c r="F162" i="1" s="1"/>
  <c r="F161" i="1"/>
  <c r="F160" i="1" s="1"/>
  <c r="F159" i="1" s="1"/>
  <c r="F158" i="1" s="1"/>
  <c r="F157" i="1" s="1"/>
  <c r="F156" i="1" s="1"/>
  <c r="F133" i="1"/>
  <c r="F129" i="1"/>
  <c r="F93" i="1"/>
  <c r="F75" i="1"/>
  <c r="F74" i="1" s="1"/>
  <c r="F73" i="1" s="1"/>
  <c r="F72" i="1" s="1"/>
  <c r="F71" i="1" s="1"/>
  <c r="F76" i="1"/>
  <c r="F67" i="1"/>
  <c r="F66" i="1" s="1"/>
  <c r="F65" i="1" s="1"/>
  <c r="F64" i="1" s="1"/>
  <c r="F63" i="1" s="1"/>
  <c r="F62" i="1" s="1"/>
  <c r="F59" i="1"/>
  <c r="C16" i="10"/>
  <c r="C14" i="10"/>
  <c r="D26" i="8"/>
  <c r="D25" i="8" s="1"/>
  <c r="D106" i="8"/>
  <c r="D105" i="8" s="1"/>
  <c r="D104" i="8" s="1"/>
  <c r="D100" i="8"/>
  <c r="D99" i="8" s="1"/>
  <c r="D98" i="8" s="1"/>
  <c r="D97" i="8" s="1"/>
  <c r="D92" i="8" s="1"/>
  <c r="D141" i="8"/>
  <c r="D154" i="8"/>
  <c r="D155" i="8"/>
  <c r="D50" i="8"/>
  <c r="D49" i="8" s="1"/>
  <c r="D48" i="8" s="1"/>
  <c r="D47" i="8" s="1"/>
  <c r="D42" i="8"/>
  <c r="D44" i="8"/>
  <c r="D39" i="8"/>
  <c r="D40" i="8"/>
  <c r="D33" i="8"/>
  <c r="D34" i="8"/>
  <c r="D35" i="8"/>
  <c r="D27" i="8"/>
  <c r="D140" i="8"/>
  <c r="F60" i="1" s="1"/>
  <c r="D139" i="8"/>
  <c r="C15" i="10" l="1"/>
  <c r="C18" i="10"/>
  <c r="C17" i="10" s="1"/>
  <c r="C13" i="10"/>
  <c r="C20" i="10" l="1"/>
  <c r="F203" i="1"/>
  <c r="F202" i="1" s="1"/>
  <c r="F201" i="1" s="1"/>
  <c r="F200" i="1" s="1"/>
  <c r="F207" i="1"/>
  <c r="F206" i="1" s="1"/>
  <c r="F208" i="1"/>
  <c r="F205" i="1"/>
  <c r="F204" i="1" s="1"/>
  <c r="F115" i="1" l="1"/>
  <c r="F114" i="1" s="1"/>
  <c r="F113" i="1" s="1"/>
  <c r="F191" i="1" l="1"/>
  <c r="F190" i="1" s="1"/>
  <c r="F189" i="1"/>
  <c r="F188" i="1" s="1"/>
  <c r="F120" i="1"/>
  <c r="F119" i="1" s="1"/>
  <c r="F116" i="1" s="1"/>
  <c r="F47" i="1"/>
  <c r="F28" i="1"/>
  <c r="F98" i="1" l="1"/>
  <c r="F139" i="1" l="1"/>
  <c r="F138" i="1" s="1"/>
  <c r="F137" i="1" s="1"/>
  <c r="F136" i="1" s="1"/>
  <c r="F132" i="1"/>
  <c r="F130" i="1"/>
  <c r="F96" i="1"/>
  <c r="F199" i="1" l="1"/>
  <c r="F198" i="1" s="1"/>
  <c r="F197" i="1" l="1"/>
  <c r="F196" i="1" s="1"/>
  <c r="F195" i="1" s="1"/>
  <c r="F194" i="1" s="1"/>
  <c r="F193" i="1" s="1"/>
  <c r="F192" i="1" s="1"/>
  <c r="F172" i="1"/>
  <c r="F146" i="1"/>
  <c r="F104" i="1"/>
  <c r="F107" i="1"/>
  <c r="F102" i="1"/>
  <c r="F101" i="1" l="1"/>
  <c r="F106" i="1"/>
  <c r="F100" i="1" l="1"/>
  <c r="F99" i="1" s="1"/>
  <c r="F187" i="1"/>
  <c r="F186" i="1" s="1"/>
  <c r="F181" i="1" s="1"/>
  <c r="F171" i="1"/>
  <c r="F170" i="1" s="1"/>
  <c r="F169" i="1" s="1"/>
  <c r="F168" i="1" s="1"/>
  <c r="F167" i="1" s="1"/>
  <c r="F166" i="1" s="1"/>
  <c r="F155" i="1"/>
  <c r="F154" i="1" s="1"/>
  <c r="F153" i="1" s="1"/>
  <c r="F152" i="1" s="1"/>
  <c r="F151" i="1" s="1"/>
  <c r="F149" i="1"/>
  <c r="F148" i="1" s="1"/>
  <c r="F144" i="1"/>
  <c r="F143" i="1" s="1"/>
  <c r="F134" i="1"/>
  <c r="F131" i="1"/>
  <c r="F128" i="1"/>
  <c r="F112" i="1"/>
  <c r="F111" i="1" s="1"/>
  <c r="F110" i="1" s="1"/>
  <c r="F97" i="1"/>
  <c r="F95" i="1"/>
  <c r="F94" i="1"/>
  <c r="F92" i="1" s="1"/>
  <c r="F61" i="1"/>
  <c r="F58" i="1"/>
  <c r="F57" i="1" s="1"/>
  <c r="F56" i="1" s="1"/>
  <c r="F55" i="1" s="1"/>
  <c r="F46" i="1"/>
  <c r="F45" i="1" s="1"/>
  <c r="F37" i="1" s="1"/>
  <c r="F36" i="1"/>
  <c r="F35" i="1" s="1"/>
  <c r="F34" i="1" s="1"/>
  <c r="F32" i="1"/>
  <c r="F31" i="1" s="1"/>
  <c r="F27" i="1"/>
  <c r="F26" i="1" s="1"/>
  <c r="F125" i="1" l="1"/>
  <c r="F91" i="1"/>
  <c r="F90" i="1" s="1"/>
  <c r="F89" i="1" s="1"/>
  <c r="F88" i="1" s="1"/>
  <c r="F25" i="1"/>
  <c r="F24" i="1" s="1"/>
  <c r="F23" i="1" s="1"/>
  <c r="F16" i="1" s="1"/>
  <c r="F142" i="1"/>
  <c r="F141" i="1" s="1"/>
  <c r="F124" i="1"/>
  <c r="F123" i="1" s="1"/>
  <c r="F122" i="1" l="1"/>
  <c r="F109" i="1" s="1"/>
  <c r="F15" i="1" s="1"/>
  <c r="F83" i="1"/>
  <c r="F220" i="1" l="1"/>
  <c r="D36" i="8" l="1"/>
  <c r="D24" i="8" s="1"/>
  <c r="D23" i="8" s="1"/>
  <c r="D156" i="8" s="1"/>
  <c r="C17" i="11" s="1"/>
  <c r="C16" i="11" s="1"/>
  <c r="C15" i="11" l="1"/>
  <c r="C14" i="11" s="1"/>
  <c r="C13" i="11"/>
</calcChain>
</file>

<file path=xl/sharedStrings.xml><?xml version="1.0" encoding="utf-8"?>
<sst xmlns="http://schemas.openxmlformats.org/spreadsheetml/2006/main" count="1232" uniqueCount="468">
  <si>
    <t xml:space="preserve">к Решению Думы Суксунского </t>
  </si>
  <si>
    <t>«Приложение №7</t>
  </si>
  <si>
    <t xml:space="preserve">к Решению Думы </t>
  </si>
  <si>
    <t xml:space="preserve">Суксунского городского поселения </t>
  </si>
  <si>
    <t xml:space="preserve">от 18.12.2018 №17  </t>
  </si>
  <si>
    <t xml:space="preserve">Ведомственная структура расходов бюджета Суксунского городского поселения на 2019 год, тыс.рублей  </t>
  </si>
  <si>
    <t>Вед</t>
  </si>
  <si>
    <t>РЗ,ПР</t>
  </si>
  <si>
    <t>ЦСР</t>
  </si>
  <si>
    <t>ВР</t>
  </si>
  <si>
    <t>Наименование</t>
  </si>
  <si>
    <t>Сумма</t>
  </si>
  <si>
    <t>Мин</t>
  </si>
  <si>
    <t>Рз</t>
  </si>
  <si>
    <t>1</t>
  </si>
  <si>
    <t>2</t>
  </si>
  <si>
    <t>3</t>
  </si>
  <si>
    <t>4</t>
  </si>
  <si>
    <t>5</t>
  </si>
  <si>
    <t>6</t>
  </si>
  <si>
    <t>763</t>
  </si>
  <si>
    <t>Администрация Суксунского муниципального района</t>
  </si>
  <si>
    <t>01.00</t>
  </si>
  <si>
    <t>ОБЩЕГОСУДАРСТВЕННЫЕ ВОПРОСЫ</t>
  </si>
  <si>
    <t>01.04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</si>
  <si>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</si>
  <si>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91.0.00.00000</t>
  </si>
  <si>
    <t>Обеспечение деятельности органов местного самоуправления</t>
  </si>
  <si>
    <t>91.0.00.2П040</t>
  </si>
  <si>
    <t>Составление протоколов об административных правонарушениях</t>
  </si>
  <si>
    <t>200</t>
  </si>
  <si>
    <t>Закупка товаров, работ и услуг для обеспечения государственных (муниципальных) нужд</t>
  </si>
  <si>
    <t>91.0.00.2У100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</si>
  <si>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</si>
  <si>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01.13</t>
  </si>
  <si>
    <t>Другие общегосударственные вопросы</t>
  </si>
  <si>
    <t>03.0.00.00000</t>
  </si>
  <si>
    <t>Муниципальная программа «Управление имуществом и земельными ресурсами Суксунского муниципального района»</t>
  </si>
  <si>
    <t>03.3.00.00000</t>
  </si>
  <si>
    <t>Подпрограмма «Управление имуществом Суксунского городского поселения»</t>
  </si>
  <si>
    <t>03.3.01.00000</t>
  </si>
  <si>
    <t>Основное мероприятие «Эффективный учет муниципального имущества»</t>
  </si>
  <si>
    <t>03.3.01.2И010</t>
  </si>
  <si>
    <t>Проведение технической инвентаризации объектов недвижимого имущества</t>
  </si>
  <si>
    <t>03.3.01.2И020</t>
  </si>
  <si>
    <t>Претензионно-исковая работа с должниками</t>
  </si>
  <si>
    <t>03.3.02.00000</t>
  </si>
  <si>
    <t>Основное мероприятие «Эффективное управление муниципальным имуществом»</t>
  </si>
  <si>
    <t>03.3.02.2И040</t>
  </si>
  <si>
    <t>Информирование о торгах по объектам муниципальной собственности</t>
  </si>
  <si>
    <t>03.3.03.00000</t>
  </si>
  <si>
    <t>Основное мероприятие «Обеспечение надлежащего использования и содержания муниципального имущества»</t>
  </si>
  <si>
    <t>03.3.03.2И060</t>
  </si>
  <si>
    <t>Обеспечение содержания и обслуживания нежилого муниципального фонда объектов имущества, входящих в муниципальную казну</t>
  </si>
  <si>
    <t>03.4.00.00000</t>
  </si>
  <si>
    <t>Подпрограмма «Управление земельными ресурсами Суксунского городского поселения»</t>
  </si>
  <si>
    <t>03.4.01.00000</t>
  </si>
  <si>
    <t>Основное мероприятие «Эффективное управление земельными ресурсами Суксунского городского поселения»</t>
  </si>
  <si>
    <t>03.4.01.2И100</t>
  </si>
  <si>
    <t>Проведение проверок соблюдения земельного законодательства в отношении физических и юридических лиц в рамках осуществления муниципального земельного контроля, а так же лиц, срок договора аренды с которыми истек, а также в отношении которых отсутствует информация о регистрации в органах, осуществляющих регистрацию прав</t>
  </si>
  <si>
    <t>03.4.01.2И110</t>
  </si>
  <si>
    <t>Совершенствование системы учета заключенных договоров аренды земельных участков, расчета арендной платы, контроля за поступлением денежных средств по договорам аренды</t>
  </si>
  <si>
    <t>03.4.01.2И120</t>
  </si>
  <si>
    <t>Информирование населения посредством средств массовой информации о распоряжении земельными участками</t>
  </si>
  <si>
    <t>03.4.02.00000</t>
  </si>
  <si>
    <t>Основное мероприятие «Эффективное распоряжение земельными ресурсами»</t>
  </si>
  <si>
    <t>03.4.02.2И130</t>
  </si>
  <si>
    <t>Проведение работ по формированию и постановке на учет в государственном кадастре недвижимости земельных участков</t>
  </si>
  <si>
    <t>03.4.02.2И150</t>
  </si>
  <si>
    <t>Осуществление претензионно-исковой работы с должниками</t>
  </si>
  <si>
    <t>03.4.02.2И160</t>
  </si>
  <si>
    <t>Совершенствование системы электронного межведомственного взаимодействия при предоставлении земельных участков</t>
  </si>
  <si>
    <t>91.0.00.00030</t>
  </si>
  <si>
    <t>Участие в Совете муниципальных образований Пермского края</t>
  </si>
  <si>
    <t>800</t>
  </si>
  <si>
    <t>Иные бюджетные ассигнования</t>
  </si>
  <si>
    <t>02.00</t>
  </si>
  <si>
    <t>НАЦИОНАЛЬНАЯ ОБОРОНА</t>
  </si>
  <si>
    <t>02.03</t>
  </si>
  <si>
    <t>Мобилизационная и вневойсковая подготовка</t>
  </si>
  <si>
    <t>91.0.00.51180</t>
  </si>
  <si>
    <t>Осуществление первичного воинского учета на территориях, где отсутствуют военные комиссариаты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</si>
  <si>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</si>
  <si>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</si>
  <si>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03.00</t>
  </si>
  <si>
    <t>НАЦИОНАЛЬНАЯ БЕЗОПАСНОСТЬ И ПРАВООХРАНИТЕЛЬНАЯ ДЕЯТЕЛЬНОСТЬ</t>
  </si>
  <si>
    <t>03.09</t>
  </si>
  <si>
    <t>Защита населения и территории от чрезвычайных ситуаций природного и техногенного характера, гражданская оборона</t>
  </si>
  <si>
    <t>05.0.00.00000</t>
  </si>
  <si>
    <t>Муниципальная программа «Обеспечение безопасности жизнедеятельности жителей Суксунского района»</t>
  </si>
  <si>
    <t>05.4.00.00000</t>
  </si>
  <si>
    <t>Подпрограмма «Мероприятия по гражданской обороне, защите населения и территорий от чрезвычайных ситуаций природного и техногенного характера и обеспечение безопасности людей на водных объектах»</t>
  </si>
  <si>
    <t>05.4.02.00000</t>
  </si>
  <si>
    <t>Основное мероприятие «Предупреждение гибели людей в местах массового отдыха населения на водных объектах»</t>
  </si>
  <si>
    <t>05.4.02.2Б020</t>
  </si>
  <si>
    <t>Создание передвижного спасательного поста в местах массового отдыха населения и обучение населения приемам спасания на воде</t>
  </si>
  <si>
    <t>05.4.03.00000</t>
  </si>
  <si>
    <t>Основное мероприятие «Мероприятия по гражданской обороне по подготовке населения и организаций к действиям при ЧС в мирное и военное время»</t>
  </si>
  <si>
    <t>05.4.03.2Б030</t>
  </si>
  <si>
    <t>Организация обучения населения способам защиты и действиям в ЧС, мерам пожарной безопасности (создание, оснащение и поддержание в рабочем состоянии учебно-консультационного пункта)</t>
  </si>
  <si>
    <t>03.10</t>
  </si>
  <si>
    <t>Обеспечение пожарной безопасности</t>
  </si>
  <si>
    <t>05.4.04.00000</t>
  </si>
  <si>
    <t>Основное мероприятие «Повышение защищенности населения и территории Суксунского муниципального района от чрезвычайных ситуаций, пожаров»</t>
  </si>
  <si>
    <t>05.4.04.2Б040</t>
  </si>
  <si>
    <t>Обеспечение первичных мер по пожарной безопасности в границах Суксунского городского поселения</t>
  </si>
  <si>
    <t>600</t>
  </si>
  <si>
    <t>Предоставление субсидий бюджетным, автономным учреждениям и иным некоммерческим организациям</t>
  </si>
  <si>
    <t>03.14</t>
  </si>
  <si>
    <t>Другие вопросы в области национальной безопасности и правоохранительной деятельности</t>
  </si>
  <si>
    <t>05.1.00.00000</t>
  </si>
  <si>
    <t>Подпрограмма «Профилактика правонарушений, наркомании и алкоголизма, в том числе среди несовершеннолетних»</t>
  </si>
  <si>
    <t>05.1.02.00000</t>
  </si>
  <si>
    <t>Основное мероприятие «Повышение роли населения в укреплении законности и правопорядка»</t>
  </si>
  <si>
    <t>05.1.02.SП020</t>
  </si>
  <si>
    <t>Выплата материального стимулирования народным дружинникам за участие в мероприятиях по охране общественного порядка</t>
  </si>
  <si>
    <t>300</t>
  </si>
  <si>
    <t>Социальное обеспечение и иные выплаты населению</t>
  </si>
  <si>
    <t>04.00</t>
  </si>
  <si>
    <t>НАЦИОНАЛЬНАЯ ЭКОНОМИКА</t>
  </si>
  <si>
    <t>04.05</t>
  </si>
  <si>
    <t>Сельское хозяйство и рыболовство</t>
  </si>
  <si>
    <t>92.0.00.00000</t>
  </si>
  <si>
    <t>Мероприятия, осуществляемые в рамках непрограммных направлений расходов</t>
  </si>
  <si>
    <t>92.0.00.2У090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</si>
  <si>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</si>
  <si>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04.09</t>
  </si>
  <si>
    <t>Дорожное хозяйство (дорожные фонды)</t>
  </si>
  <si>
    <t>02.0.00.00000</t>
  </si>
  <si>
    <t>Муниципальная программа «Создание комфортной среды проживания и устойчивое развитие сельских территорий в Суксунском муниципальном районе»</t>
  </si>
  <si>
    <t>02.2.00.00000</t>
  </si>
  <si>
    <t>Подпрограмма «Комплексное обустройство объектов общественной инфраструктуры Суксунского муниципального района»</t>
  </si>
  <si>
    <t>02.2.02.00000</t>
  </si>
  <si>
    <t>Основное мероприятие «Улучшение состояния дорог на территории Суксунского муниципального района»</t>
  </si>
  <si>
    <t>02.2.02.2Р210</t>
  </si>
  <si>
    <t>Капитальный ремонт и ремонт дорог</t>
  </si>
  <si>
    <t>500</t>
  </si>
  <si>
    <t>Межбюджетные трансферты</t>
  </si>
  <si>
    <t>02.2.02.2Р220</t>
  </si>
  <si>
    <t>Содержание дорог</t>
  </si>
  <si>
    <t>02.2.02.SТ040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</si>
  <si>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</si>
  <si>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05.00</t>
  </si>
  <si>
    <t>ЖИЛИЩНО-КОММУНАЛЬНОЕ ХОЗЯЙСТВО</t>
  </si>
  <si>
    <t>05.01</t>
  </si>
  <si>
    <t>Жилищное хозяйство</t>
  </si>
  <si>
    <t>03.3.02.2И050</t>
  </si>
  <si>
    <t>Снос многоквартирных жилых домов, признанных аварийными и подлежащими сносу</t>
  </si>
  <si>
    <t>03.3.03.2И080</t>
  </si>
  <si>
    <t>Осуществление взносов на капитальный ремонт жилого муниципального фонда, входящего в муниципальную казну</t>
  </si>
  <si>
    <t>03.3.03.2И090</t>
  </si>
  <si>
    <t>Обеспечение содержания и обслуживания жилого муниципального фонда объектов имущества, входящих в муниципальную казну и свободных от прав третьих лиц</t>
  </si>
  <si>
    <t>05.03</t>
  </si>
  <si>
    <t>Благоустройство</t>
  </si>
  <si>
    <t>02.2.06.00000</t>
  </si>
  <si>
    <t>Основное мероприятие «Благоустройство территории Суксунского городского поселения»</t>
  </si>
  <si>
    <t>02.2.06.2Р260</t>
  </si>
  <si>
    <t>Озеленение территории</t>
  </si>
  <si>
    <t>02.2.06.2Р270</t>
  </si>
  <si>
    <t>Организация сбора и вывоза твердых бытовых отходов и мусора</t>
  </si>
  <si>
    <t>02.2.06.2Р280</t>
  </si>
  <si>
    <t>Прочие расходы по благоустройству</t>
  </si>
  <si>
    <t>02.2.06.2Р290</t>
  </si>
  <si>
    <t>Уличное освещение</t>
  </si>
  <si>
    <t>06.0.00.00000</t>
  </si>
  <si>
    <t>Муниципальная программа «Формирование комфортной городской среды Суксунского городского поселения Суксунского муниципального района Пермского края»</t>
  </si>
  <si>
    <t>06.1.00.00000</t>
  </si>
  <si>
    <t>Подпрограмма «Формирование комфортной городской среды Суксунского городского поселения»</t>
  </si>
  <si>
    <t>06.1.01.00000</t>
  </si>
  <si>
    <t>Основное мероприятие «Благоустройство дворовых и общественных территорий»</t>
  </si>
  <si>
    <t>06.1.01.SЖ090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</si>
  <si>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</si>
  <si>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06.1.F2.00000</t>
  </si>
  <si>
    <t>Основное мероприятие «Федеральный проект «Формирование комфортной городской среды»</t>
  </si>
  <si>
    <t>06.1.F2.55550</t>
  </si>
  <si>
    <t>Реализация программ формирования современной городской среды</t>
  </si>
  <si>
    <t>07.0.00.00000</t>
  </si>
  <si>
    <t>Муниципальная программа «Обеспечение взаимодействия общества и власти»</t>
  </si>
  <si>
    <t>07.1.00.00000</t>
  </si>
  <si>
    <t>Подпрограмма «Поддержка и развитие местных инициатив»</t>
  </si>
  <si>
    <t>07.1.01.00000</t>
  </si>
  <si>
    <t>Основное мероприятие «Поддержка местных инициатив граждан по решению вопросов местного значения»</t>
  </si>
  <si>
    <t>07.1.01.SР080</t>
  </si>
  <si>
    <t>Софинансирование мероприятий по реализации социально значимых проектов ТОС, проектов инициативного бюджетирования</t>
  </si>
  <si>
    <t>05.05</t>
  </si>
  <si>
    <t>Другие вопросы в области жилищно-коммунального хозяйства</t>
  </si>
  <si>
    <t>02.2.04.00000</t>
  </si>
  <si>
    <t>Основное мероприятие «Повышение эксплуатационной надежности гидротехнических сооружений»</t>
  </si>
  <si>
    <t>02.2.04.2Р240</t>
  </si>
  <si>
    <t>Обеспечение безопасной эксплуатации ГТС</t>
  </si>
  <si>
    <t>02.4.00.00000</t>
  </si>
  <si>
    <t>Подпрограмма «Обеспечение реализации муниципальной программы»</t>
  </si>
  <si>
    <t>02.4.01.00000</t>
  </si>
  <si>
    <t>Основное мероприятие «Обеспечение эффективной деятельности органов местного самоуправления в сфере территориального развития, градостроительства и инфраструктуры»</t>
  </si>
  <si>
    <t>02.4.01.2Р300</t>
  </si>
  <si>
    <t>Обеспечение реализации основных мероприятий Программы и подпрограмм в соответствии с установленными сроками</t>
  </si>
  <si>
    <t>08.00</t>
  </si>
  <si>
    <t>КУЛЬТУРА, КИНЕМАТОГРАФИЯ</t>
  </si>
  <si>
    <t>08.01</t>
  </si>
  <si>
    <t>Культура</t>
  </si>
  <si>
    <t>01.0.00.00000</t>
  </si>
  <si>
    <t>Муниципальная программа «Культура и молодежная политика Суксунского района»</t>
  </si>
  <si>
    <t>01.1.00.00000</t>
  </si>
  <si>
    <t>Подпрограмма «Развитие сферы культуры»</t>
  </si>
  <si>
    <t>01.1.02.00000</t>
  </si>
  <si>
    <t>Основное мероприятие «Обеспечение деятельности муниципального учреждения культуры «Суксунский историко-краеведческий музей»»</t>
  </si>
  <si>
    <t>01.1.02.2К010</t>
  </si>
  <si>
    <t>Обеспечение реализации муниципальной услуги «Организация и проведение экскурсионных и выставочных мероприятий»</t>
  </si>
  <si>
    <t>01.1.04.00000</t>
  </si>
  <si>
    <t>Основное мероприятие «Функционирование, содержание, модернизация материально-технической базы учреждений»</t>
  </si>
  <si>
    <t>01.1.04.2К020</t>
  </si>
  <si>
    <t>Ремонтные работы имущественного комплекса учреждений</t>
  </si>
  <si>
    <t>92.0.00.2Я020</t>
  </si>
  <si>
    <t>Создание условий для организации досуга и обеспечения жителей поселения услугами организаций культуры</t>
  </si>
  <si>
    <t>92.0.00.2Я030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</si>
  <si>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</si>
  <si>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10.00</t>
  </si>
  <si>
    <t>СОЦИАЛЬНАЯ ПОЛИТИКА</t>
  </si>
  <si>
    <t>10.01</t>
  </si>
  <si>
    <t>Пенсионное обеспечение</t>
  </si>
  <si>
    <t>92.0.00.70010</t>
  </si>
  <si>
    <t>Пенсии за выслугу лет лицам, замещающим муниципальные должности муниципального образования, муниципальным служащим</t>
  </si>
  <si>
    <t>10.03</t>
  </si>
  <si>
    <t>Социальное обеспечение населения</t>
  </si>
  <si>
    <t>92.0.00.2С180</t>
  </si>
  <si>
    <t>Предоставление мер социальной поддержки отдельным категориям граждан, работающим в муниципальных учреждениях и проживающим в сельской местности и поселках городского типа (рабочих поселках), по оплате жилищно-коммунальных услуг</t>
  </si>
  <si>
    <t>92.0.00.2Я040</t>
  </si>
  <si>
    <t>Обеспечение жильем молодых семей</t>
  </si>
  <si>
    <t>780</t>
  </si>
  <si>
    <t>Финансовое управление Администрации Суксунского муниципального района</t>
  </si>
  <si>
    <t>01.11</t>
  </si>
  <si>
    <t>Резервные фонды</t>
  </si>
  <si>
    <t>04.0.00.00000</t>
  </si>
  <si>
    <t>Муниципальная программа «Управление муниципальными финансами и муниципальным долгом Суксунского муниципального района»</t>
  </si>
  <si>
    <t>04.1.00.00000</t>
  </si>
  <si>
    <t>Подпрограмма «Организация и соверщенствование бюджетного процесса»</t>
  </si>
  <si>
    <t>04.1.01.00000</t>
  </si>
  <si>
    <t>Основное мероприятие «Финансовое обеспечение непредвиденных и чрезвычайных ситуаций за счет резервного фонда Администрации Суксунского муниципального района»</t>
  </si>
  <si>
    <t>04.1.01.2Ф110</t>
  </si>
  <si>
    <t>Финансовое обеспечение непредвиденных и чрезвычайных ситуаций за счет резервного фонда Администрации Суксунского муниципального района</t>
  </si>
  <si>
    <t>793</t>
  </si>
  <si>
    <t>Дума Суксунского городского поселения</t>
  </si>
  <si>
    <t>01.03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</si>
  <si>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</si>
  <si>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91.0.00.00010</t>
  </si>
  <si>
    <t>Депутаты Думы Суксунского городского поселения</t>
  </si>
  <si>
    <t>91.0.00.00020</t>
  </si>
  <si>
    <t>Обеспечение выполнения функций органами местного самоуправления</t>
  </si>
  <si>
    <t>91.0.00.00040</t>
  </si>
  <si>
    <t>Осуществление полномочий по контролю за исполнением бюджетов поселений</t>
  </si>
  <si>
    <t>91.0.00.00050</t>
  </si>
  <si>
    <t>Осуществление полномочий в части ведения бухгалтерского (бюджетного) учета и формирования бюджетной отчетности</t>
  </si>
  <si>
    <t>92.0.00.2Я010</t>
  </si>
  <si>
    <t>Информирование населения</t>
  </si>
  <si>
    <t>Всего</t>
  </si>
  <si>
    <t>»</t>
  </si>
  <si>
    <t>06.1.01.2Д010</t>
  </si>
  <si>
    <t>05.03.</t>
  </si>
  <si>
    <t>Приложение № 2</t>
  </si>
  <si>
    <t xml:space="preserve">«Приложение №5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</si>
  <si>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на 2019 год, тыс. рублей</t>
  </si>
  <si>
    <t>Наименование расходов</t>
  </si>
  <si>
    <t>02.2.02.2P210</t>
  </si>
  <si>
    <t>02.2.02.2P220</t>
  </si>
  <si>
    <t>02.2.02.ST040</t>
  </si>
  <si>
    <t>02.2.04.2P240</t>
  </si>
  <si>
    <t>02.2.06.2P260</t>
  </si>
  <si>
    <t>02.2.06.2P270</t>
  </si>
  <si>
    <t>02.2.06.2P280</t>
  </si>
  <si>
    <t>02.2.06.2P290</t>
  </si>
  <si>
    <t>02.4.01.2P300</t>
  </si>
  <si>
    <t>07.1.01.SP080</t>
  </si>
  <si>
    <t>от 18.12.2018 №17</t>
  </si>
  <si>
    <t>Благоустройство дворовых и общественных территорий</t>
  </si>
  <si>
    <t xml:space="preserve">Благоустройство дворовых  и общественных территорий </t>
  </si>
  <si>
    <t>Основное мероприятие «Федеральный проект «Формирование комфорной городской среды»</t>
  </si>
  <si>
    <t>Приложение № 1</t>
  </si>
  <si>
    <t xml:space="preserve">«Приложение №3 </t>
  </si>
  <si>
    <t>к Решению Думы</t>
  </si>
  <si>
    <t xml:space="preserve"> Суксунского городского поселения </t>
  </si>
  <si>
    <t>от 18.12.2018 № 17</t>
  </si>
  <si>
    <t xml:space="preserve">Распределение доходов бюджета поселения по кодам поступлений в бюджет (группам, подгруппам, статьям, подстатьям  классификации доходов бюджета) на 2019 год, тыс.рублей  </t>
  </si>
  <si>
    <t>Код бюджетной классификации Российской Федерации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</si>
  <si>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</si>
  <si>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</si>
  <si>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</si>
  <si>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</si>
  <si>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</si>
  <si>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</si>
  <si>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</si>
  <si>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</si>
  <si>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</si>
  <si>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</si>
  <si>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000 1 01 02 010 01 1000 110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</si>
  <si>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</si>
  <si>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</si>
  <si>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</si>
  <si>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000 1 01 02 020 01 1000 110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</si>
  <si>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</si>
  <si>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</si>
  <si>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</si>
  <si>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000 1 01 02 030 01 1000 110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</si>
  <si>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</si>
  <si>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</si>
  <si>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</si>
  <si>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</si>
  <si>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</si>
  <si>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</si>
  <si>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</si>
  <si>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</si>
  <si>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</si>
  <si>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</si>
  <si>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</si>
  <si>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</si>
  <si>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</si>
  <si>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</si>
  <si>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</si>
  <si>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</si>
  <si>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</si>
  <si>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</si>
  <si>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</si>
  <si>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</si>
  <si>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</si>
  <si>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</si>
  <si>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</si>
  <si>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</si>
  <si>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</si>
  <si>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000 1 06 01 030 13 0000 110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</si>
  <si>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</si>
  <si>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000 1 06 01 030 13 1000 110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</si>
  <si>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</si>
  <si>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</si>
  <si>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</si>
  <si>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</si>
  <si>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</si>
  <si>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000 1 06 04 011 02 1000 110 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</si>
  <si>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</si>
  <si>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 xml:space="preserve">000 1 06 04 012 02 0000 110 </t>
  </si>
  <si>
    <t>Транспортный налог с физических лиц</t>
  </si>
  <si>
    <t xml:space="preserve">000 1 06 04 012 02 1000 110 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</si>
  <si>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</si>
  <si>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 xml:space="preserve">000 1 06 06 000 00 0000 110 </t>
  </si>
  <si>
    <t>Земельный налог</t>
  </si>
  <si>
    <t xml:space="preserve">000 1 06 06 030 00 0000 110 </t>
  </si>
  <si>
    <t>Земельный налог с организаций</t>
  </si>
  <si>
    <t xml:space="preserve">000 1 06 06 033 13 0000 110 </t>
  </si>
  <si>
    <t>Земельный налог с организаций, обладающих земельным участком, расположенным в границах городских поселений</t>
  </si>
  <si>
    <t xml:space="preserve">000 1 06 06 033 13 1000 110 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</si>
  <si>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</si>
  <si>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 xml:space="preserve">000 1 06 06 040 00 0000 110 </t>
  </si>
  <si>
    <t>Земельный налог с физических лиц</t>
  </si>
  <si>
    <t xml:space="preserve">000 1 06 06 043 13 0000 110 </t>
  </si>
  <si>
    <t>Земельный налог с физических лиц, обладающих земельным участком, расположенным в границах городских поселений</t>
  </si>
  <si>
    <t xml:space="preserve">000 1 06 06 043 13 1000 110 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</si>
  <si>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</si>
  <si>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</si>
  <si>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</si>
  <si>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</si>
  <si>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</si>
  <si>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</si>
  <si>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</si>
  <si>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000 1 11 05 013 13 0000 120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</si>
  <si>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</si>
  <si>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</si>
  <si>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</si>
  <si>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</si>
  <si>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</si>
  <si>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000 1 11 09 045 13 0000 120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</si>
  <si>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</si>
  <si>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000 1 14 00 000 00 0000 000 </t>
  </si>
  <si>
    <t>ДОХОДЫ ОТ ПРОДАЖИ МАТЕРИАЛЬНЫХ И НЕМАТЕРИАЛЬНЫХ АКТИВОВ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</si>
  <si>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</si>
  <si>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</si>
  <si>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</si>
  <si>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</si>
  <si>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000 1 14 06 013 13 0000 430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</si>
  <si>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</si>
  <si>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000 1 14 06 300 00 0000 430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</si>
  <si>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</si>
  <si>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000 1 14 06 310 00 0000 430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</si>
  <si>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</si>
  <si>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000 1 14 06 313 13 0000 430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</si>
  <si>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</si>
  <si>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</si>
  <si>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</si>
  <si>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</si>
  <si>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</si>
  <si>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</si>
  <si>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</si>
  <si>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</si>
  <si>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>Дотации на выравнивание бюджетной обеспеченности</t>
  </si>
  <si>
    <t xml:space="preserve">000 2 02 15 001 13 0000 150 </t>
  </si>
  <si>
    <t>Дотации бюджетам городских поселений на выравнивание бюджетной обеспеченности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</si>
  <si>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</si>
  <si>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</si>
  <si>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000 2 02 25 555 00 0000 150 </t>
  </si>
  <si>
    <t>Субсидии бюджетам на реализацию программ формирования современной городской среды</t>
  </si>
  <si>
    <t xml:space="preserve">000 2 02 25 555 13 0000 150 </t>
  </si>
  <si>
    <t>Субсидии бюджетам городских поселений на реализацию программ формирования современной городской среды</t>
  </si>
  <si>
    <t xml:space="preserve">000 2 02 29 999 00 0000 150 </t>
  </si>
  <si>
    <t>Прочие субсидии</t>
  </si>
  <si>
    <t xml:space="preserve">000 2 02 29 999 13 0000 150 </t>
  </si>
  <si>
    <t>Прочие субсидии бюджетам городских поселений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</si>
  <si>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</si>
  <si>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</si>
  <si>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</si>
  <si>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</si>
  <si>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000 2 02 30 024 13 0000 150 </t>
  </si>
  <si>
    <t>Субвенции бюджетам городских поселений на выполнение передаваемых полномочий субъектов Российской Федерации</t>
  </si>
  <si>
    <t xml:space="preserve">000 2 02 35 118 00 0000 150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</si>
  <si>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</si>
  <si>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000 2 02 35 118 13 0000 150 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</si>
  <si>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</si>
  <si>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000 2 02 40 000 00 0000 150 </t>
  </si>
  <si>
    <t>Иные межбюджетные трансферты</t>
  </si>
  <si>
    <t xml:space="preserve">000 2 02 49 999 00 0000 150 </t>
  </si>
  <si>
    <t>Прочие межбюджетные трансферты, передаваемые бюджетам</t>
  </si>
  <si>
    <t xml:space="preserve">000 2 02 49 999 13 0000 150 </t>
  </si>
  <si>
    <t>Прочие межбюджетные трансферты, передаваемые бюджетам городских поселений</t>
  </si>
  <si>
    <t xml:space="preserve">000 2 07 00 000 00 0000 000 </t>
  </si>
  <si>
    <t>ПРОЧИЕ БЕЗВОЗМЕЗДНЫЕ ПОСТУПЛЕНИЯ</t>
  </si>
  <si>
    <t xml:space="preserve">000 2 07 05 000 13 0000 150 </t>
  </si>
  <si>
    <t>Прочие безвозмездные поступления в бюджеты городских поселений</t>
  </si>
  <si>
    <t xml:space="preserve">000 2 07 05 030 13 0000 150 </t>
  </si>
  <si>
    <t>Приложение № 4</t>
  </si>
  <si>
    <r>
      <t xml:space="preserve">                                 «</t>
    </r>
    <r>
      <rPr>
        <sz val="12"/>
        <color indexed="8"/>
        <rFont val="Times New Roman"/>
        <family val="1"/>
        <charset val="204"/>
      </rPr>
      <t>Приложение №9</t>
    </r>
  </si>
  <si>
    <t xml:space="preserve">                                    к Решению Думы  </t>
  </si>
  <si>
    <t xml:space="preserve">                                     Суксунского городского поселения</t>
  </si>
  <si>
    <r>
      <t xml:space="preserve">                                    от 18.12.2018 №17              </t>
    </r>
    <r>
      <rPr>
        <sz val="12"/>
        <color indexed="8"/>
        <rFont val="Times New Roman"/>
        <family val="1"/>
        <charset val="204"/>
      </rPr>
      <t xml:space="preserve">     </t>
    </r>
  </si>
  <si>
    <t xml:space="preserve">Распределение средств муниципального дорожного фонда Суксунского городского поселения на 2019 год, тыс.рублей  </t>
  </si>
  <si>
    <t>№ п/п</t>
  </si>
  <si>
    <t>Наименование муниципальной программы, направления расходов</t>
  </si>
  <si>
    <t>Реализация федерального проекта «Формирование комфортной городской среды»</t>
  </si>
  <si>
    <t>Приложение № 3</t>
  </si>
  <si>
    <r>
      <t xml:space="preserve">                                 «</t>
    </r>
    <r>
      <rPr>
        <sz val="12"/>
        <color indexed="8"/>
        <rFont val="Times New Roman"/>
        <family val="1"/>
        <charset val="204"/>
      </rPr>
      <t>Приложение №13</t>
    </r>
  </si>
  <si>
    <t xml:space="preserve">                                    к Решению Думы </t>
  </si>
  <si>
    <t xml:space="preserve">                                      Суксунского городского поселения</t>
  </si>
  <si>
    <r>
      <t xml:space="preserve">                                    от 18.12.2018 №17</t>
    </r>
    <r>
      <rPr>
        <sz val="12"/>
        <color indexed="8"/>
        <rFont val="Times New Roman"/>
        <family val="1"/>
        <charset val="204"/>
      </rPr>
      <t xml:space="preserve"> </t>
    </r>
  </si>
  <si>
    <t xml:space="preserve">Источники финансирования дефицита бюджета поселения на 2019 год, тыс.рублей  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</si>
  <si>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</si>
  <si>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</si>
  <si>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01 00 00 00 00 0000 000</t>
  </si>
  <si>
    <t>ИСТОЧНИКИ ВНУТРЕННЕГО ФИНАНСИРОВАНИЯ ДЕФИЦИТА БЮДЖЕТА</t>
  </si>
  <si>
    <t>01 05 00 00 00 0000 000</t>
  </si>
  <si>
    <t>Изменение остатков средств на счетах по учету средств бюджета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</si>
  <si>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</si>
  <si>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</si>
  <si>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</si>
  <si>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</si>
  <si>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</si>
  <si>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 остатков денежных  средств бюджетов</t>
  </si>
  <si>
    <t>01 05 02 01 13 0000 610</t>
  </si>
  <si>
    <t>Уменьшение прочих остатков денежных средств бюджетов городских поселений</t>
  </si>
  <si>
    <t xml:space="preserve">01 05 00 00 00 0000 500 </t>
  </si>
  <si>
    <t>Увеличение остатков средств бюджетов</t>
  </si>
  <si>
    <t>01 05 02 00 00 0000 500</t>
  </si>
  <si>
    <t>Увеличение прочих  остатков средств бюджетов</t>
  </si>
  <si>
    <t>01 05 02 01 00 0000 510</t>
  </si>
  <si>
    <t>Увеличение прочих  остатков денежных  средств бюджетов</t>
  </si>
  <si>
    <t>01 05 02 01 13 0000 510</t>
  </si>
  <si>
    <t>Увеличение прочих остатков денежных средств бюджетов городских поселений</t>
  </si>
  <si>
    <t>Приложение № 5</t>
  </si>
  <si>
    <r>
      <t xml:space="preserve">Муниципальная программа                          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Создание комфортной среды проживания и устойчивое развитие сельских территорий в Суксунском муниципальном районе</t>
    </r>
    <r>
      <rPr>
        <sz val="12"/>
        <rFont val="Calibri"/>
        <family val="2"/>
        <charset val="204"/>
      </rPr>
      <t>»</t>
    </r>
  </si>
  <si>
    <t>Средства передаваемые в бюджет муниципального района на  ремонт автомобильных дорог общего пользования местного значения</t>
  </si>
  <si>
    <t>городского округа</t>
  </si>
  <si>
    <t>от 12.12.2019 № 59</t>
  </si>
  <si>
    <t>городского округа от 12.12.2019 № 59</t>
  </si>
  <si>
    <t xml:space="preserve">городского округаот 12.12.2019 № 59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</si>
</sst>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?"/>
    <numFmt numFmtId="165" formatCode="#,##0.0"/>
    <numFmt numFmtId="166" formatCode="0.0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0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indexed="8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b/>
      <sz val="10"/>
      <color indexed="0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2"/>
      <name val="Times New Roman"/>
      <family val="1"/>
    </font>
    <font>
      <sz val="12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</font>
    <font>
      <sz val="11"/>
      <color theme="1"/>
      <name val="Times New Roman"/>
      <family val="1"/>
      <charset val="204"/>
    </font>
    <font>
      <b/>
      <sz val="12"/>
      <color indexed="8"/>
      <name val="Times New Roman CYR"/>
    </font>
  </fonts>
  <fills count="3">
    <fill>
      <patternFill patternType="none"/>
    </fill>
    <fill>
      <patternFill patternType="gray125"/>
    </fill>
    <fill>
      <patternFill patternType="solid">
        <fgColor indexed="6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" fillId="0" borderId="0"/>
    <xf numFmtId="0" fontId="14" fillId="0" borderId="0"/>
    <xf numFmtId="0" fontId="15" fillId="2" borderId="0"/>
    <xf numFmtId="0" fontId="14" fillId="0" borderId="0"/>
  </cellStyleXfs>
  <cellXfs count="114">
    <xf numFmtId="0" fontId="0" fillId="0" borderId="0" xfId="0"/>
    <xf numFmtId="0" fontId="0" fillId="0" borderId="0" xfId="1" applyFont="1"/>
    <xf numFmtId="0" fontId="4" fillId="0" borderId="0" xfId="1" applyNumberFormat="1" applyFont="1" applyFill="1" applyBorder="1" applyAlignment="1">
      <alignment vertical="center"/>
    </xf>
    <xf numFmtId="49" fontId="4" fillId="0" borderId="0" xfId="1" applyNumberFormat="1" applyFont="1" applyFill="1" applyBorder="1" applyAlignment="1">
      <alignment horizontal="right" vertical="center"/>
    </xf>
    <xf numFmtId="49" fontId="3" fillId="0" borderId="0" xfId="1" applyNumberFormat="1" applyFont="1" applyFill="1" applyBorder="1" applyAlignment="1">
      <alignment horizontal="right" vertical="center"/>
    </xf>
    <xf numFmtId="49" fontId="4" fillId="0" borderId="0" xfId="1" applyNumberFormat="1" applyFont="1" applyFill="1" applyBorder="1" applyAlignment="1">
      <alignment horizontal="center" vertical="center"/>
    </xf>
    <xf numFmtId="49" fontId="6" fillId="0" borderId="0" xfId="1" applyNumberFormat="1" applyFont="1" applyFill="1" applyBorder="1" applyAlignment="1">
      <alignment horizontal="right" vertical="center" wrapText="1"/>
    </xf>
    <xf numFmtId="49" fontId="3" fillId="0" borderId="0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justify" vertical="center" wrapText="1"/>
    </xf>
    <xf numFmtId="4" fontId="9" fillId="0" borderId="1" xfId="1" applyNumberFormat="1" applyFont="1" applyFill="1" applyBorder="1" applyAlignment="1">
      <alignment horizontal="center" vertical="center"/>
    </xf>
    <xf numFmtId="0" fontId="0" fillId="0" borderId="0" xfId="1" applyFont="1" applyFill="1"/>
    <xf numFmtId="49" fontId="7" fillId="0" borderId="1" xfId="1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justify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0" fillId="0" borderId="0" xfId="1" applyNumberFormat="1" applyFont="1"/>
    <xf numFmtId="164" fontId="7" fillId="0" borderId="1" xfId="1" applyNumberFormat="1" applyFont="1" applyFill="1" applyBorder="1" applyAlignment="1">
      <alignment horizontal="justify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justify" vertical="center" wrapText="1"/>
    </xf>
    <xf numFmtId="4" fontId="10" fillId="0" borderId="1" xfId="1" applyNumberFormat="1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justify" vertical="center" wrapText="1"/>
    </xf>
    <xf numFmtId="0" fontId="11" fillId="0" borderId="1" xfId="1" applyFont="1" applyBorder="1"/>
    <xf numFmtId="164" fontId="9" fillId="0" borderId="1" xfId="1" applyNumberFormat="1" applyFont="1" applyFill="1" applyBorder="1" applyAlignment="1">
      <alignment horizontal="justify" vertical="center" wrapText="1"/>
    </xf>
    <xf numFmtId="0" fontId="12" fillId="0" borderId="0" xfId="1" applyFont="1"/>
    <xf numFmtId="0" fontId="0" fillId="0" borderId="0" xfId="1" applyFont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 wrapText="1"/>
    </xf>
    <xf numFmtId="0" fontId="2" fillId="0" borderId="0" xfId="1"/>
    <xf numFmtId="0" fontId="6" fillId="0" borderId="0" xfId="1" applyNumberFormat="1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>
      <alignment horizontal="right" vertical="center" wrapText="1"/>
    </xf>
    <xf numFmtId="0" fontId="10" fillId="0" borderId="1" xfId="1" applyNumberFormat="1" applyFont="1" applyFill="1" applyBorder="1" applyAlignment="1">
      <alignment horizontal="justify" vertical="center" wrapText="1"/>
    </xf>
    <xf numFmtId="0" fontId="3" fillId="0" borderId="0" xfId="3" applyNumberFormat="1" applyFont="1" applyFill="1" applyBorder="1" applyAlignment="1">
      <alignment horizontal="right" vertical="center"/>
    </xf>
    <xf numFmtId="49" fontId="7" fillId="0" borderId="1" xfId="1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16" fillId="0" borderId="1" xfId="1" applyNumberFormat="1" applyFont="1" applyFill="1" applyBorder="1" applyAlignment="1">
      <alignment horizontal="center" vertical="center" wrapText="1"/>
    </xf>
    <xf numFmtId="0" fontId="5" fillId="0" borderId="0" xfId="3" applyNumberFormat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vertical="center" wrapText="1"/>
    </xf>
    <xf numFmtId="4" fontId="5" fillId="0" borderId="1" xfId="1" applyNumberFormat="1" applyFont="1" applyFill="1" applyBorder="1" applyAlignment="1">
      <alignment horizontal="right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vertical="center" wrapText="1"/>
    </xf>
    <xf numFmtId="4" fontId="10" fillId="0" borderId="1" xfId="1" applyNumberFormat="1" applyFont="1" applyFill="1" applyBorder="1" applyAlignment="1">
      <alignment horizontal="right" vertical="center" wrapText="1"/>
    </xf>
    <xf numFmtId="164" fontId="10" fillId="0" borderId="1" xfId="1" applyNumberFormat="1" applyFont="1" applyFill="1" applyBorder="1" applyAlignment="1">
      <alignment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49" fontId="3" fillId="0" borderId="0" xfId="3" applyNumberFormat="1" applyFont="1" applyFill="1" applyBorder="1" applyAlignment="1">
      <alignment horizontal="right" vertical="center"/>
    </xf>
    <xf numFmtId="0" fontId="1" fillId="0" borderId="0" xfId="5"/>
    <xf numFmtId="0" fontId="1" fillId="0" borderId="0" xfId="5" applyAlignment="1">
      <alignment wrapText="1"/>
    </xf>
    <xf numFmtId="0" fontId="18" fillId="0" borderId="0" xfId="5" applyFont="1" applyAlignment="1">
      <alignment horizontal="right" vertical="center"/>
    </xf>
    <xf numFmtId="0" fontId="19" fillId="0" borderId="0" xfId="5" applyFont="1" applyAlignment="1">
      <alignment vertical="center" wrapText="1"/>
    </xf>
    <xf numFmtId="49" fontId="3" fillId="0" borderId="0" xfId="1" applyNumberFormat="1" applyFont="1" applyFill="1" applyBorder="1" applyAlignment="1">
      <alignment horizontal="right" vertical="center" wrapText="1"/>
    </xf>
    <xf numFmtId="0" fontId="20" fillId="0" borderId="1" xfId="6" applyFont="1" applyBorder="1" applyAlignment="1">
      <alignment horizontal="center" vertical="center" wrapText="1"/>
    </xf>
    <xf numFmtId="49" fontId="10" fillId="0" borderId="1" xfId="6" applyNumberFormat="1" applyFont="1" applyFill="1" applyBorder="1" applyAlignment="1">
      <alignment horizontal="center" vertical="center" wrapText="1"/>
    </xf>
    <xf numFmtId="49" fontId="10" fillId="0" borderId="1" xfId="6" applyNumberFormat="1" applyFont="1" applyFill="1" applyBorder="1" applyAlignment="1">
      <alignment horizontal="justify" vertical="justify" wrapText="1" readingOrder="1"/>
    </xf>
    <xf numFmtId="4" fontId="10" fillId="0" borderId="1" xfId="6" applyNumberFormat="1" applyFont="1" applyFill="1" applyBorder="1" applyAlignment="1">
      <alignment horizontal="center" vertical="center" wrapText="1"/>
    </xf>
    <xf numFmtId="49" fontId="10" fillId="0" borderId="1" xfId="6" applyNumberFormat="1" applyFont="1" applyFill="1" applyBorder="1" applyAlignment="1">
      <alignment horizontal="justify" vertical="top" wrapText="1" readingOrder="1"/>
    </xf>
    <xf numFmtId="49" fontId="7" fillId="0" borderId="1" xfId="1" applyNumberFormat="1" applyFont="1" applyFill="1" applyBorder="1" applyAlignment="1">
      <alignment horizontal="justify" vertical="top" wrapText="1" readingOrder="1"/>
    </xf>
    <xf numFmtId="49" fontId="7" fillId="0" borderId="1" xfId="1" applyNumberFormat="1" applyFont="1" applyFill="1" applyBorder="1" applyAlignment="1">
      <alignment horizontal="justify" vertical="center" wrapText="1" readingOrder="1"/>
    </xf>
    <xf numFmtId="0" fontId="7" fillId="0" borderId="1" xfId="1" applyNumberFormat="1" applyFont="1" applyFill="1" applyBorder="1" applyAlignment="1">
      <alignment horizontal="justify" vertical="center" wrapText="1" readingOrder="1"/>
    </xf>
    <xf numFmtId="0" fontId="22" fillId="0" borderId="1" xfId="5" applyFont="1" applyFill="1" applyBorder="1" applyAlignment="1">
      <alignment vertical="center" wrapText="1"/>
    </xf>
    <xf numFmtId="164" fontId="5" fillId="0" borderId="1" xfId="1" applyNumberFormat="1" applyFont="1" applyFill="1" applyBorder="1" applyAlignment="1">
      <alignment horizontal="right" vertical="center" wrapText="1"/>
    </xf>
    <xf numFmtId="4" fontId="5" fillId="0" borderId="1" xfId="6" applyNumberFormat="1" applyFont="1" applyFill="1" applyBorder="1" applyAlignment="1">
      <alignment horizontal="center" vertical="center" wrapText="1"/>
    </xf>
    <xf numFmtId="0" fontId="23" fillId="0" borderId="0" xfId="8" applyFont="1" applyAlignment="1">
      <alignment horizontal="right"/>
    </xf>
    <xf numFmtId="0" fontId="24" fillId="0" borderId="0" xfId="8" applyFont="1" applyAlignment="1">
      <alignment horizontal="right"/>
    </xf>
    <xf numFmtId="0" fontId="25" fillId="0" borderId="0" xfId="5" applyFont="1" applyAlignment="1">
      <alignment horizontal="center" vertical="center" wrapText="1"/>
    </xf>
    <xf numFmtId="0" fontId="26" fillId="0" borderId="0" xfId="5" applyFont="1" applyAlignment="1">
      <alignment vertical="center"/>
    </xf>
    <xf numFmtId="0" fontId="27" fillId="0" borderId="1" xfId="5" applyFont="1" applyBorder="1" applyAlignment="1">
      <alignment horizontal="center" vertical="center" wrapText="1"/>
    </xf>
    <xf numFmtId="0" fontId="5" fillId="0" borderId="1" xfId="5" applyFont="1" applyBorder="1" applyAlignment="1">
      <alignment horizontal="center" vertical="center" wrapText="1"/>
    </xf>
    <xf numFmtId="4" fontId="5" fillId="0" borderId="1" xfId="5" applyNumberFormat="1" applyFont="1" applyBorder="1" applyAlignment="1">
      <alignment horizontal="center" vertical="center" wrapText="1"/>
    </xf>
    <xf numFmtId="49" fontId="25" fillId="0" borderId="1" xfId="5" applyNumberFormat="1" applyFont="1" applyBorder="1" applyAlignment="1">
      <alignment horizontal="center" vertical="center"/>
    </xf>
    <xf numFmtId="0" fontId="25" fillId="0" borderId="1" xfId="5" applyFont="1" applyBorder="1" applyAlignment="1">
      <alignment horizontal="justify" vertical="center" wrapText="1"/>
    </xf>
    <xf numFmtId="4" fontId="5" fillId="0" borderId="1" xfId="5" applyNumberFormat="1" applyFont="1" applyFill="1" applyBorder="1" applyAlignment="1">
      <alignment horizontal="center" vertical="center" wrapText="1"/>
    </xf>
    <xf numFmtId="49" fontId="28" fillId="0" borderId="1" xfId="5" applyNumberFormat="1" applyFont="1" applyBorder="1" applyAlignment="1">
      <alignment horizontal="center" vertical="center"/>
    </xf>
    <xf numFmtId="0" fontId="28" fillId="0" borderId="1" xfId="5" applyFont="1" applyBorder="1" applyAlignment="1">
      <alignment horizontal="justify" vertical="center" wrapText="1"/>
    </xf>
    <xf numFmtId="4" fontId="10" fillId="0" borderId="1" xfId="5" applyNumberFormat="1" applyFont="1" applyBorder="1" applyAlignment="1">
      <alignment horizontal="center" vertical="center"/>
    </xf>
    <xf numFmtId="0" fontId="28" fillId="0" borderId="1" xfId="5" applyFont="1" applyFill="1" applyBorder="1" applyAlignment="1">
      <alignment horizontal="justify" vertical="center" wrapText="1"/>
    </xf>
    <xf numFmtId="165" fontId="10" fillId="0" borderId="1" xfId="5" applyNumberFormat="1" applyFont="1" applyBorder="1" applyAlignment="1">
      <alignment horizontal="center" vertical="center"/>
    </xf>
    <xf numFmtId="0" fontId="29" fillId="0" borderId="0" xfId="5" applyFont="1"/>
    <xf numFmtId="49" fontId="28" fillId="0" borderId="0" xfId="5" applyNumberFormat="1" applyFont="1" applyBorder="1" applyAlignment="1">
      <alignment horizontal="center" vertical="top"/>
    </xf>
    <xf numFmtId="0" fontId="28" fillId="0" borderId="0" xfId="5" applyFont="1" applyBorder="1" applyAlignment="1">
      <alignment horizontal="justify" vertical="center" wrapText="1"/>
    </xf>
    <xf numFmtId="166" fontId="10" fillId="0" borderId="0" xfId="5" applyNumberFormat="1" applyFont="1" applyBorder="1" applyAlignment="1">
      <alignment horizontal="center" vertical="center"/>
    </xf>
    <xf numFmtId="0" fontId="10" fillId="0" borderId="0" xfId="5" applyFont="1"/>
    <xf numFmtId="0" fontId="3" fillId="0" borderId="0" xfId="3" applyFont="1" applyAlignment="1">
      <alignment horizontal="right"/>
    </xf>
    <xf numFmtId="0" fontId="3" fillId="0" borderId="0" xfId="3" applyNumberFormat="1" applyFont="1" applyFill="1" applyBorder="1" applyAlignment="1">
      <alignment horizontal="right" vertical="center"/>
    </xf>
    <xf numFmtId="0" fontId="17" fillId="0" borderId="0" xfId="0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justify" wrapText="1"/>
    </xf>
    <xf numFmtId="164" fontId="5" fillId="0" borderId="1" xfId="0" applyNumberFormat="1" applyFont="1" applyFill="1" applyBorder="1" applyAlignment="1">
      <alignment horizontal="justify" wrapText="1"/>
    </xf>
    <xf numFmtId="0" fontId="0" fillId="0" borderId="0" xfId="0" applyAlignment="1">
      <alignment horizontal="justify"/>
    </xf>
    <xf numFmtId="49" fontId="9" fillId="0" borderId="1" xfId="0" applyNumberFormat="1" applyFont="1" applyFill="1" applyBorder="1" applyAlignment="1">
      <alignment horizontal="justify" wrapText="1"/>
    </xf>
    <xf numFmtId="164" fontId="9" fillId="0" borderId="1" xfId="0" applyNumberFormat="1" applyFont="1" applyFill="1" applyBorder="1" applyAlignment="1">
      <alignment horizontal="justify" wrapText="1"/>
    </xf>
    <xf numFmtId="164" fontId="7" fillId="0" borderId="1" xfId="0" applyNumberFormat="1" applyFont="1" applyFill="1" applyBorder="1" applyAlignment="1">
      <alignment horizontal="justify" wrapText="1"/>
    </xf>
    <xf numFmtId="0" fontId="12" fillId="0" borderId="0" xfId="0" applyFont="1" applyAlignment="1">
      <alignment horizontal="justify"/>
    </xf>
    <xf numFmtId="4" fontId="5" fillId="0" borderId="1" xfId="0" applyNumberFormat="1" applyFont="1" applyFill="1" applyBorder="1" applyAlignment="1">
      <alignment horizontal="center" wrapText="1"/>
    </xf>
    <xf numFmtId="4" fontId="10" fillId="0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3" applyFont="1" applyAlignment="1">
      <alignment horizontal="right"/>
    </xf>
    <xf numFmtId="0" fontId="17" fillId="0" borderId="0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5" fillId="0" borderId="0" xfId="3" applyNumberFormat="1" applyFont="1" applyFill="1" applyBorder="1" applyAlignment="1">
      <alignment horizontal="center" vertical="center" wrapText="1"/>
    </xf>
    <xf numFmtId="0" fontId="3" fillId="0" borderId="0" xfId="3" applyNumberFormat="1" applyFont="1" applyFill="1" applyBorder="1" applyAlignment="1">
      <alignment horizontal="right" vertical="center"/>
    </xf>
    <xf numFmtId="0" fontId="3" fillId="0" borderId="0" xfId="1" applyFont="1" applyAlignment="1">
      <alignment horizontal="right"/>
    </xf>
    <xf numFmtId="164" fontId="5" fillId="0" borderId="0" xfId="1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49" fontId="7" fillId="0" borderId="3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5" fillId="0" borderId="0" xfId="6" applyFont="1" applyAlignment="1">
      <alignment horizontal="center" vertical="center" wrapText="1"/>
    </xf>
    <xf numFmtId="0" fontId="25" fillId="0" borderId="0" xfId="5" applyFont="1" applyAlignment="1">
      <alignment horizontal="center" vertical="center" wrapText="1"/>
    </xf>
    <xf numFmtId="0" fontId="26" fillId="0" borderId="0" xfId="5" applyFont="1" applyAlignment="1">
      <alignment vertical="center"/>
    </xf>
  </cellXfs>
  <cellStyles count="9">
    <cellStyle name="Обычный" xfId="0" builtinId="0"/>
    <cellStyle name="Обычный 13" xfId="2"/>
    <cellStyle name="Обычный 14" xfId="1"/>
    <cellStyle name="Обычный 2" xfId="3"/>
    <cellStyle name="Обычный 2 2 2 2" xfId="4"/>
    <cellStyle name="Обычный 3" xfId="5"/>
    <cellStyle name="Обычный 6" xfId="6"/>
    <cellStyle name="Обычный 9" xfId="7"/>
    <cellStyle name="Обычный_Брг_03_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/&#1044;&#1059;&#1052;&#1040;%20&#1043;&#1055;/&#1040;&#1074;&#1075;&#1091;&#1089;&#1090;/&#1055;&#1088;&#1080;&#1083;&#1086;&#1078;&#1077;&#1085;&#1080;&#1103;%20&#1082;%20&#1056;&#1077;&#1096;&#1077;&#1085;&#1080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"/>
      <sheetName val="5"/>
      <sheetName val="7"/>
      <sheetName val="9"/>
      <sheetName val="11"/>
      <sheetName val="19"/>
    </sheetNames>
    <sheetDataSet>
      <sheetData sheetId="0" refreshError="1"/>
      <sheetData sheetId="1" refreshError="1"/>
      <sheetData sheetId="2">
        <row r="92">
          <cell r="F92">
            <v>1967.54294</v>
          </cell>
        </row>
        <row r="103">
          <cell r="F103">
            <v>722.22221999999999</v>
          </cell>
        </row>
        <row r="105">
          <cell r="F105">
            <v>81.34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topLeftCell="A10" workbookViewId="0">
      <selection activeCell="B2" sqref="B2:C2"/>
    </sheetView>
  </sheetViews>
  <sheetFormatPr defaultRowHeight="15" x14ac:dyDescent="0.25"/>
  <cols>
    <col min="1" max="1" width="29.5703125" customWidth="1"/>
    <col min="2" max="2" width="54.42578125" customWidth="1"/>
    <col min="3" max="3" width="12.85546875" style="97" customWidth="1"/>
    <col min="4" max="4" width="2.7109375" customWidth="1"/>
  </cols>
  <sheetData>
    <row r="1" spans="1:3" ht="15.75" x14ac:dyDescent="0.25">
      <c r="B1" s="98" t="s">
        <v>276</v>
      </c>
      <c r="C1" s="98"/>
    </row>
    <row r="2" spans="1:3" ht="15.75" x14ac:dyDescent="0.25">
      <c r="B2" s="98" t="s">
        <v>0</v>
      </c>
      <c r="C2" s="98"/>
    </row>
    <row r="3" spans="1:3" ht="15.75" x14ac:dyDescent="0.25">
      <c r="B3" s="98" t="s">
        <v>464</v>
      </c>
      <c r="C3" s="98"/>
    </row>
    <row r="4" spans="1:3" ht="15.75" x14ac:dyDescent="0.25">
      <c r="B4" s="84"/>
      <c r="C4" s="84" t="s">
        <v>465</v>
      </c>
    </row>
    <row r="5" spans="1:3" ht="15.75" x14ac:dyDescent="0.25">
      <c r="B5" s="84"/>
      <c r="C5" s="84"/>
    </row>
    <row r="6" spans="1:3" ht="15.75" x14ac:dyDescent="0.25">
      <c r="B6" s="85"/>
      <c r="C6" s="47" t="s">
        <v>277</v>
      </c>
    </row>
    <row r="7" spans="1:3" ht="15.75" x14ac:dyDescent="0.25">
      <c r="B7" s="85"/>
      <c r="C7" s="47" t="s">
        <v>278</v>
      </c>
    </row>
    <row r="8" spans="1:3" ht="15.75" x14ac:dyDescent="0.25">
      <c r="B8" s="85"/>
      <c r="C8" s="47" t="s">
        <v>279</v>
      </c>
    </row>
    <row r="9" spans="1:3" ht="15.75" x14ac:dyDescent="0.25">
      <c r="B9" s="85"/>
      <c r="C9" s="47" t="s">
        <v>280</v>
      </c>
    </row>
    <row r="10" spans="1:3" ht="65.25" customHeight="1" x14ac:dyDescent="0.25">
      <c r="A10" s="99" t="s">
        <v>281</v>
      </c>
      <c r="B10" s="99"/>
      <c r="C10" s="99"/>
    </row>
    <row r="11" spans="1:3" ht="18.75" x14ac:dyDescent="0.25">
      <c r="A11" s="86"/>
      <c r="B11" s="86"/>
      <c r="C11" s="86"/>
    </row>
    <row r="12" spans="1:3" x14ac:dyDescent="0.25">
      <c r="A12" s="100" t="s">
        <v>282</v>
      </c>
      <c r="B12" s="100" t="s">
        <v>283</v>
      </c>
      <c r="C12" s="100" t="s">
        <v>11</v>
      </c>
    </row>
    <row r="13" spans="1:3" x14ac:dyDescent="0.25">
      <c r="A13" s="100"/>
      <c r="B13" s="100"/>
      <c r="C13" s="101"/>
    </row>
    <row r="14" spans="1:3" ht="52.5" customHeight="1" x14ac:dyDescent="0.25">
      <c r="A14" s="100"/>
      <c r="B14" s="100"/>
      <c r="C14" s="101"/>
    </row>
    <row r="15" spans="1:3" ht="15.75" x14ac:dyDescent="0.25">
      <c r="A15" s="87" t="s">
        <v>14</v>
      </c>
      <c r="B15" s="87" t="s">
        <v>15</v>
      </c>
      <c r="C15" s="87" t="s">
        <v>16</v>
      </c>
    </row>
    <row r="16" spans="1:3" s="90" customFormat="1" ht="18" customHeight="1" x14ac:dyDescent="0.25">
      <c r="A16" s="88"/>
      <c r="B16" s="89" t="s">
        <v>284</v>
      </c>
      <c r="C16" s="95">
        <v>43053.42</v>
      </c>
    </row>
    <row r="17" spans="1:3" s="90" customFormat="1" ht="15.75" x14ac:dyDescent="0.25">
      <c r="A17" s="91" t="s">
        <v>285</v>
      </c>
      <c r="B17" s="92" t="s">
        <v>286</v>
      </c>
      <c r="C17" s="95">
        <v>21286.1</v>
      </c>
    </row>
    <row r="18" spans="1:3" s="90" customFormat="1" ht="15.75" x14ac:dyDescent="0.25">
      <c r="A18" s="91" t="s">
        <v>287</v>
      </c>
      <c r="B18" s="92" t="s">
        <v>288</v>
      </c>
      <c r="C18" s="95">
        <v>9094.5</v>
      </c>
    </row>
    <row r="19" spans="1:3" s="90" customFormat="1" ht="15.75" x14ac:dyDescent="0.25">
      <c r="A19" s="88" t="s">
        <v>289</v>
      </c>
      <c r="B19" s="93" t="s">
        <v>290</v>
      </c>
      <c r="C19" s="96">
        <v>9094.5</v>
      </c>
    </row>
    <row r="20" spans="1:3" s="90" customFormat="1" ht="94.5" x14ac:dyDescent="0.25">
      <c r="A20" s="88" t="s">
        <v>291</v>
      </c>
      <c r="B20" s="93" t="s">
        <v>292</v>
      </c>
      <c r="C20" s="96">
        <v>8995</v>
      </c>
    </row>
    <row r="21" spans="1:3" s="90" customFormat="1" ht="141.75" x14ac:dyDescent="0.25">
      <c r="A21" s="88" t="s">
        <v>293</v>
      </c>
      <c r="B21" s="93" t="s">
        <v>294</v>
      </c>
      <c r="C21" s="96">
        <v>8995</v>
      </c>
    </row>
    <row r="22" spans="1:3" s="90" customFormat="1" ht="141.75" x14ac:dyDescent="0.25">
      <c r="A22" s="88" t="s">
        <v>295</v>
      </c>
      <c r="B22" s="93" t="s">
        <v>296</v>
      </c>
      <c r="C22" s="96">
        <v>56.5</v>
      </c>
    </row>
    <row r="23" spans="1:3" s="90" customFormat="1" ht="189" x14ac:dyDescent="0.25">
      <c r="A23" s="88" t="s">
        <v>297</v>
      </c>
      <c r="B23" s="93" t="s">
        <v>298</v>
      </c>
      <c r="C23" s="96">
        <v>56.5</v>
      </c>
    </row>
    <row r="24" spans="1:3" s="90" customFormat="1" ht="63" x14ac:dyDescent="0.25">
      <c r="A24" s="88" t="s">
        <v>299</v>
      </c>
      <c r="B24" s="93" t="s">
        <v>300</v>
      </c>
      <c r="C24" s="96">
        <v>43</v>
      </c>
    </row>
    <row r="25" spans="1:3" s="90" customFormat="1" ht="94.5" x14ac:dyDescent="0.25">
      <c r="A25" s="88" t="s">
        <v>301</v>
      </c>
      <c r="B25" s="93" t="s">
        <v>302</v>
      </c>
      <c r="C25" s="96">
        <v>43</v>
      </c>
    </row>
    <row r="26" spans="1:3" s="90" customFormat="1" ht="47.25" x14ac:dyDescent="0.25">
      <c r="A26" s="91" t="s">
        <v>303</v>
      </c>
      <c r="B26" s="92" t="s">
        <v>304</v>
      </c>
      <c r="C26" s="95">
        <v>1672.8</v>
      </c>
    </row>
    <row r="27" spans="1:3" s="90" customFormat="1" ht="47.25" x14ac:dyDescent="0.25">
      <c r="A27" s="88" t="s">
        <v>305</v>
      </c>
      <c r="B27" s="93" t="s">
        <v>306</v>
      </c>
      <c r="C27" s="96">
        <v>1672.8</v>
      </c>
    </row>
    <row r="28" spans="1:3" s="90" customFormat="1" ht="94.5" x14ac:dyDescent="0.25">
      <c r="A28" s="88" t="s">
        <v>307</v>
      </c>
      <c r="B28" s="93" t="s">
        <v>308</v>
      </c>
      <c r="C28" s="96">
        <v>762.6</v>
      </c>
    </row>
    <row r="29" spans="1:3" s="90" customFormat="1" ht="141.75" x14ac:dyDescent="0.25">
      <c r="A29" s="88" t="s">
        <v>309</v>
      </c>
      <c r="B29" s="93" t="s">
        <v>310</v>
      </c>
      <c r="C29" s="96">
        <v>762.6</v>
      </c>
    </row>
    <row r="30" spans="1:3" s="90" customFormat="1" ht="110.25" x14ac:dyDescent="0.25">
      <c r="A30" s="88" t="s">
        <v>311</v>
      </c>
      <c r="B30" s="93" t="s">
        <v>312</v>
      </c>
      <c r="C30" s="96">
        <v>5.7</v>
      </c>
    </row>
    <row r="31" spans="1:3" s="90" customFormat="1" ht="157.5" x14ac:dyDescent="0.25">
      <c r="A31" s="88" t="s">
        <v>313</v>
      </c>
      <c r="B31" s="93" t="s">
        <v>314</v>
      </c>
      <c r="C31" s="96">
        <v>5.7</v>
      </c>
    </row>
    <row r="32" spans="1:3" s="90" customFormat="1" ht="94.5" x14ac:dyDescent="0.25">
      <c r="A32" s="88" t="s">
        <v>315</v>
      </c>
      <c r="B32" s="93" t="s">
        <v>316</v>
      </c>
      <c r="C32" s="96">
        <v>1024.5</v>
      </c>
    </row>
    <row r="33" spans="1:3" s="90" customFormat="1" ht="141.75" x14ac:dyDescent="0.25">
      <c r="A33" s="88" t="s">
        <v>317</v>
      </c>
      <c r="B33" s="93" t="s">
        <v>318</v>
      </c>
      <c r="C33" s="96">
        <v>1024.5</v>
      </c>
    </row>
    <row r="34" spans="1:3" s="90" customFormat="1" ht="94.5" x14ac:dyDescent="0.25">
      <c r="A34" s="88" t="s">
        <v>319</v>
      </c>
      <c r="B34" s="93" t="s">
        <v>320</v>
      </c>
      <c r="C34" s="96">
        <v>-120</v>
      </c>
    </row>
    <row r="35" spans="1:3" s="90" customFormat="1" ht="141.75" x14ac:dyDescent="0.25">
      <c r="A35" s="88" t="s">
        <v>321</v>
      </c>
      <c r="B35" s="93" t="s">
        <v>322</v>
      </c>
      <c r="C35" s="96">
        <v>-120</v>
      </c>
    </row>
    <row r="36" spans="1:3" s="90" customFormat="1" ht="15.75" x14ac:dyDescent="0.25">
      <c r="A36" s="91" t="s">
        <v>323</v>
      </c>
      <c r="B36" s="92" t="s">
        <v>324</v>
      </c>
      <c r="C36" s="95">
        <v>9387.2999999999993</v>
      </c>
    </row>
    <row r="37" spans="1:3" s="90" customFormat="1" ht="15.75" x14ac:dyDescent="0.25">
      <c r="A37" s="88" t="s">
        <v>325</v>
      </c>
      <c r="B37" s="93" t="s">
        <v>326</v>
      </c>
      <c r="C37" s="96">
        <v>1192.8</v>
      </c>
    </row>
    <row r="38" spans="1:3" s="90" customFormat="1" ht="47.25" x14ac:dyDescent="0.25">
      <c r="A38" s="88" t="s">
        <v>327</v>
      </c>
      <c r="B38" s="93" t="s">
        <v>328</v>
      </c>
      <c r="C38" s="96">
        <v>1192.8</v>
      </c>
    </row>
    <row r="39" spans="1:3" s="90" customFormat="1" ht="94.5" x14ac:dyDescent="0.25">
      <c r="A39" s="88" t="s">
        <v>329</v>
      </c>
      <c r="B39" s="93" t="s">
        <v>330</v>
      </c>
      <c r="C39" s="96">
        <v>1192.8</v>
      </c>
    </row>
    <row r="40" spans="1:3" s="90" customFormat="1" ht="15.75" x14ac:dyDescent="0.25">
      <c r="A40" s="88" t="s">
        <v>331</v>
      </c>
      <c r="B40" s="93" t="s">
        <v>332</v>
      </c>
      <c r="C40" s="96">
        <v>4094.5</v>
      </c>
    </row>
    <row r="41" spans="1:3" s="90" customFormat="1" ht="15.75" x14ac:dyDescent="0.25">
      <c r="A41" s="88" t="s">
        <v>333</v>
      </c>
      <c r="B41" s="93" t="s">
        <v>334</v>
      </c>
      <c r="C41" s="96">
        <v>394.5</v>
      </c>
    </row>
    <row r="42" spans="1:3" s="90" customFormat="1" ht="63" x14ac:dyDescent="0.25">
      <c r="A42" s="88" t="s">
        <v>335</v>
      </c>
      <c r="B42" s="93" t="s">
        <v>336</v>
      </c>
      <c r="C42" s="96">
        <v>394.5</v>
      </c>
    </row>
    <row r="43" spans="1:3" s="90" customFormat="1" ht="15.75" x14ac:dyDescent="0.25">
      <c r="A43" s="88" t="s">
        <v>337</v>
      </c>
      <c r="B43" s="93" t="s">
        <v>338</v>
      </c>
      <c r="C43" s="96">
        <v>3700</v>
      </c>
    </row>
    <row r="44" spans="1:3" s="90" customFormat="1" ht="63" x14ac:dyDescent="0.25">
      <c r="A44" s="88" t="s">
        <v>339</v>
      </c>
      <c r="B44" s="93" t="s">
        <v>340</v>
      </c>
      <c r="C44" s="96">
        <v>3700</v>
      </c>
    </row>
    <row r="45" spans="1:3" s="90" customFormat="1" ht="15.75" x14ac:dyDescent="0.25">
      <c r="A45" s="88" t="s">
        <v>341</v>
      </c>
      <c r="B45" s="93" t="s">
        <v>342</v>
      </c>
      <c r="C45" s="96">
        <v>4100</v>
      </c>
    </row>
    <row r="46" spans="1:3" s="90" customFormat="1" ht="15.75" x14ac:dyDescent="0.25">
      <c r="A46" s="88" t="s">
        <v>343</v>
      </c>
      <c r="B46" s="93" t="s">
        <v>344</v>
      </c>
      <c r="C46" s="96">
        <v>2380</v>
      </c>
    </row>
    <row r="47" spans="1:3" s="90" customFormat="1" ht="47.25" x14ac:dyDescent="0.25">
      <c r="A47" s="88" t="s">
        <v>345</v>
      </c>
      <c r="B47" s="93" t="s">
        <v>346</v>
      </c>
      <c r="C47" s="96">
        <v>2380</v>
      </c>
    </row>
    <row r="48" spans="1:3" s="90" customFormat="1" ht="78.75" x14ac:dyDescent="0.25">
      <c r="A48" s="88" t="s">
        <v>347</v>
      </c>
      <c r="B48" s="93" t="s">
        <v>348</v>
      </c>
      <c r="C48" s="96">
        <v>2380</v>
      </c>
    </row>
    <row r="49" spans="1:3" s="90" customFormat="1" ht="15.75" x14ac:dyDescent="0.25">
      <c r="A49" s="88" t="s">
        <v>349</v>
      </c>
      <c r="B49" s="93" t="s">
        <v>350</v>
      </c>
      <c r="C49" s="96">
        <v>1720</v>
      </c>
    </row>
    <row r="50" spans="1:3" s="90" customFormat="1" ht="47.25" x14ac:dyDescent="0.25">
      <c r="A50" s="88" t="s">
        <v>351</v>
      </c>
      <c r="B50" s="93" t="s">
        <v>352</v>
      </c>
      <c r="C50" s="96">
        <v>1720</v>
      </c>
    </row>
    <row r="51" spans="1:3" s="90" customFormat="1" ht="78.75" x14ac:dyDescent="0.25">
      <c r="A51" s="88" t="s">
        <v>353</v>
      </c>
      <c r="B51" s="93" t="s">
        <v>354</v>
      </c>
      <c r="C51" s="96">
        <v>1720</v>
      </c>
    </row>
    <row r="52" spans="1:3" s="90" customFormat="1" ht="63" x14ac:dyDescent="0.25">
      <c r="A52" s="91" t="s">
        <v>355</v>
      </c>
      <c r="B52" s="92" t="s">
        <v>356</v>
      </c>
      <c r="C52" s="95">
        <v>590</v>
      </c>
    </row>
    <row r="53" spans="1:3" s="90" customFormat="1" ht="110.25" x14ac:dyDescent="0.25">
      <c r="A53" s="88" t="s">
        <v>357</v>
      </c>
      <c r="B53" s="93" t="s">
        <v>358</v>
      </c>
      <c r="C53" s="96">
        <v>500</v>
      </c>
    </row>
    <row r="54" spans="1:3" s="90" customFormat="1" ht="78.75" x14ac:dyDescent="0.25">
      <c r="A54" s="88" t="s">
        <v>359</v>
      </c>
      <c r="B54" s="93" t="s">
        <v>360</v>
      </c>
      <c r="C54" s="96">
        <v>500</v>
      </c>
    </row>
    <row r="55" spans="1:3" s="90" customFormat="1" ht="94.5" x14ac:dyDescent="0.25">
      <c r="A55" s="88" t="s">
        <v>361</v>
      </c>
      <c r="B55" s="93" t="s">
        <v>362</v>
      </c>
      <c r="C55" s="96">
        <v>500</v>
      </c>
    </row>
    <row r="56" spans="1:3" s="90" customFormat="1" ht="94.5" x14ac:dyDescent="0.25">
      <c r="A56" s="88" t="s">
        <v>363</v>
      </c>
      <c r="B56" s="93" t="s">
        <v>364</v>
      </c>
      <c r="C56" s="96">
        <v>90</v>
      </c>
    </row>
    <row r="57" spans="1:3" s="90" customFormat="1" ht="94.5" x14ac:dyDescent="0.25">
      <c r="A57" s="88" t="s">
        <v>365</v>
      </c>
      <c r="B57" s="93" t="s">
        <v>366</v>
      </c>
      <c r="C57" s="96">
        <v>90</v>
      </c>
    </row>
    <row r="58" spans="1:3" s="90" customFormat="1" ht="94.5" x14ac:dyDescent="0.25">
      <c r="A58" s="88" t="s">
        <v>367</v>
      </c>
      <c r="B58" s="93" t="s">
        <v>368</v>
      </c>
      <c r="C58" s="96">
        <v>90</v>
      </c>
    </row>
    <row r="59" spans="1:3" s="90" customFormat="1" ht="31.5" x14ac:dyDescent="0.25">
      <c r="A59" s="91" t="s">
        <v>369</v>
      </c>
      <c r="B59" s="92" t="s">
        <v>370</v>
      </c>
      <c r="C59" s="95">
        <v>541.5</v>
      </c>
    </row>
    <row r="60" spans="1:3" s="90" customFormat="1" ht="47.25" x14ac:dyDescent="0.25">
      <c r="A60" s="88" t="s">
        <v>371</v>
      </c>
      <c r="B60" s="93" t="s">
        <v>372</v>
      </c>
      <c r="C60" s="96">
        <v>476.5</v>
      </c>
    </row>
    <row r="61" spans="1:3" s="90" customFormat="1" ht="47.25" x14ac:dyDescent="0.25">
      <c r="A61" s="88" t="s">
        <v>373</v>
      </c>
      <c r="B61" s="93" t="s">
        <v>374</v>
      </c>
      <c r="C61" s="96">
        <v>476.5</v>
      </c>
    </row>
    <row r="62" spans="1:3" s="90" customFormat="1" ht="63" x14ac:dyDescent="0.25">
      <c r="A62" s="88" t="s">
        <v>375</v>
      </c>
      <c r="B62" s="93" t="s">
        <v>376</v>
      </c>
      <c r="C62" s="96">
        <v>476.5</v>
      </c>
    </row>
    <row r="63" spans="1:3" s="90" customFormat="1" ht="78.75" x14ac:dyDescent="0.25">
      <c r="A63" s="88" t="s">
        <v>377</v>
      </c>
      <c r="B63" s="93" t="s">
        <v>378</v>
      </c>
      <c r="C63" s="96">
        <v>65</v>
      </c>
    </row>
    <row r="64" spans="1:3" s="90" customFormat="1" ht="78.75" x14ac:dyDescent="0.25">
      <c r="A64" s="88" t="s">
        <v>379</v>
      </c>
      <c r="B64" s="93" t="s">
        <v>380</v>
      </c>
      <c r="C64" s="96">
        <v>65</v>
      </c>
    </row>
    <row r="65" spans="1:3" s="90" customFormat="1" ht="110.25" x14ac:dyDescent="0.25">
      <c r="A65" s="88" t="s">
        <v>381</v>
      </c>
      <c r="B65" s="93" t="s">
        <v>382</v>
      </c>
      <c r="C65" s="96">
        <v>65</v>
      </c>
    </row>
    <row r="66" spans="1:3" s="90" customFormat="1" ht="15.75" x14ac:dyDescent="0.25">
      <c r="A66" s="91" t="s">
        <v>383</v>
      </c>
      <c r="B66" s="92" t="s">
        <v>384</v>
      </c>
      <c r="C66" s="95">
        <v>21767.32</v>
      </c>
    </row>
    <row r="67" spans="1:3" s="90" customFormat="1" ht="47.25" x14ac:dyDescent="0.25">
      <c r="A67" s="91" t="s">
        <v>385</v>
      </c>
      <c r="B67" s="92" t="s">
        <v>386</v>
      </c>
      <c r="C67" s="95">
        <v>21728.16</v>
      </c>
    </row>
    <row r="68" spans="1:3" s="90" customFormat="1" ht="31.5" x14ac:dyDescent="0.25">
      <c r="A68" s="88" t="s">
        <v>387</v>
      </c>
      <c r="B68" s="93" t="s">
        <v>388</v>
      </c>
      <c r="C68" s="96">
        <v>9578.7000000000007</v>
      </c>
    </row>
    <row r="69" spans="1:3" s="90" customFormat="1" ht="31.5" x14ac:dyDescent="0.25">
      <c r="A69" s="88" t="s">
        <v>389</v>
      </c>
      <c r="B69" s="93" t="s">
        <v>390</v>
      </c>
      <c r="C69" s="96">
        <v>9578.7000000000007</v>
      </c>
    </row>
    <row r="70" spans="1:3" s="90" customFormat="1" ht="31.5" x14ac:dyDescent="0.25">
      <c r="A70" s="88" t="s">
        <v>391</v>
      </c>
      <c r="B70" s="93" t="s">
        <v>392</v>
      </c>
      <c r="C70" s="96">
        <v>9578.7000000000007</v>
      </c>
    </row>
    <row r="71" spans="1:3" s="90" customFormat="1" ht="31.5" x14ac:dyDescent="0.25">
      <c r="A71" s="88" t="s">
        <v>393</v>
      </c>
      <c r="B71" s="93" t="s">
        <v>394</v>
      </c>
      <c r="C71" s="96">
        <v>9481.67</v>
      </c>
    </row>
    <row r="72" spans="1:3" s="90" customFormat="1" ht="31.5" x14ac:dyDescent="0.25">
      <c r="A72" s="88" t="s">
        <v>395</v>
      </c>
      <c r="B72" s="93" t="s">
        <v>396</v>
      </c>
      <c r="C72" s="96">
        <v>9013.2000000000007</v>
      </c>
    </row>
    <row r="73" spans="1:3" s="90" customFormat="1" ht="47.25" x14ac:dyDescent="0.25">
      <c r="A73" s="88" t="s">
        <v>397</v>
      </c>
      <c r="B73" s="93" t="s">
        <v>398</v>
      </c>
      <c r="C73" s="96">
        <v>9013.2000000000007</v>
      </c>
    </row>
    <row r="74" spans="1:3" s="90" customFormat="1" ht="15.75" x14ac:dyDescent="0.25">
      <c r="A74" s="88" t="s">
        <v>399</v>
      </c>
      <c r="B74" s="93" t="s">
        <v>400</v>
      </c>
      <c r="C74" s="96">
        <v>468.47</v>
      </c>
    </row>
    <row r="75" spans="1:3" s="90" customFormat="1" ht="15.75" x14ac:dyDescent="0.25">
      <c r="A75" s="88" t="s">
        <v>401</v>
      </c>
      <c r="B75" s="93" t="s">
        <v>402</v>
      </c>
      <c r="C75" s="96">
        <v>468.47</v>
      </c>
    </row>
    <row r="76" spans="1:3" s="90" customFormat="1" ht="31.5" x14ac:dyDescent="0.25">
      <c r="A76" s="88" t="s">
        <v>403</v>
      </c>
      <c r="B76" s="93" t="s">
        <v>404</v>
      </c>
      <c r="C76" s="96">
        <v>608.70000000000005</v>
      </c>
    </row>
    <row r="77" spans="1:3" s="90" customFormat="1" ht="47.25" x14ac:dyDescent="0.25">
      <c r="A77" s="88" t="s">
        <v>405</v>
      </c>
      <c r="B77" s="93" t="s">
        <v>406</v>
      </c>
      <c r="C77" s="96">
        <v>167.1</v>
      </c>
    </row>
    <row r="78" spans="1:3" s="90" customFormat="1" ht="47.25" x14ac:dyDescent="0.25">
      <c r="A78" s="88" t="s">
        <v>407</v>
      </c>
      <c r="B78" s="93" t="s">
        <v>408</v>
      </c>
      <c r="C78" s="96">
        <v>167.1</v>
      </c>
    </row>
    <row r="79" spans="1:3" s="90" customFormat="1" ht="47.25" x14ac:dyDescent="0.25">
      <c r="A79" s="88" t="s">
        <v>409</v>
      </c>
      <c r="B79" s="93" t="s">
        <v>410</v>
      </c>
      <c r="C79" s="96">
        <v>441.6</v>
      </c>
    </row>
    <row r="80" spans="1:3" s="90" customFormat="1" ht="52.5" customHeight="1" x14ac:dyDescent="0.25">
      <c r="A80" s="88" t="s">
        <v>411</v>
      </c>
      <c r="B80" s="93" t="s">
        <v>412</v>
      </c>
      <c r="C80" s="96">
        <v>441.6</v>
      </c>
    </row>
    <row r="81" spans="1:4" s="90" customFormat="1" ht="15.75" x14ac:dyDescent="0.25">
      <c r="A81" s="88" t="s">
        <v>413</v>
      </c>
      <c r="B81" s="93" t="s">
        <v>414</v>
      </c>
      <c r="C81" s="96">
        <v>2059.09</v>
      </c>
    </row>
    <row r="82" spans="1:4" s="90" customFormat="1" ht="31.5" x14ac:dyDescent="0.25">
      <c r="A82" s="88" t="s">
        <v>415</v>
      </c>
      <c r="B82" s="93" t="s">
        <v>416</v>
      </c>
      <c r="C82" s="96">
        <v>2059.09</v>
      </c>
    </row>
    <row r="83" spans="1:4" s="90" customFormat="1" ht="31.5" x14ac:dyDescent="0.25">
      <c r="A83" s="88" t="s">
        <v>417</v>
      </c>
      <c r="B83" s="93" t="s">
        <v>418</v>
      </c>
      <c r="C83" s="96">
        <v>2059.09</v>
      </c>
    </row>
    <row r="84" spans="1:4" s="90" customFormat="1" ht="15.75" x14ac:dyDescent="0.25">
      <c r="A84" s="91" t="s">
        <v>419</v>
      </c>
      <c r="B84" s="92" t="s">
        <v>420</v>
      </c>
      <c r="C84" s="95">
        <v>39.159999999999997</v>
      </c>
    </row>
    <row r="85" spans="1:4" s="90" customFormat="1" ht="31.5" x14ac:dyDescent="0.25">
      <c r="A85" s="88" t="s">
        <v>421</v>
      </c>
      <c r="B85" s="93" t="s">
        <v>422</v>
      </c>
      <c r="C85" s="96">
        <v>39.159999999999997</v>
      </c>
    </row>
    <row r="86" spans="1:4" s="90" customFormat="1" ht="31.5" x14ac:dyDescent="0.25">
      <c r="A86" s="88" t="s">
        <v>423</v>
      </c>
      <c r="B86" s="93" t="s">
        <v>422</v>
      </c>
      <c r="C86" s="96">
        <v>39.159999999999997</v>
      </c>
      <c r="D86" s="94" t="s">
        <v>255</v>
      </c>
    </row>
  </sheetData>
  <mergeCells count="7">
    <mergeCell ref="B1:C1"/>
    <mergeCell ref="B2:C2"/>
    <mergeCell ref="B3:C3"/>
    <mergeCell ref="A10:C10"/>
    <mergeCell ref="A12:A14"/>
    <mergeCell ref="B12:B14"/>
    <mergeCell ref="C12:C14"/>
  </mergeCells>
  <pageMargins left="0.70866141732283472" right="0.39370078740157483" top="0.39370078740157483" bottom="0.3937007874015748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6"/>
  <sheetViews>
    <sheetView workbookViewId="0">
      <selection activeCell="C1" sqref="C1:D1"/>
    </sheetView>
  </sheetViews>
  <sheetFormatPr defaultRowHeight="14.45" customHeight="1" x14ac:dyDescent="0.25"/>
  <cols>
    <col min="1" max="1" width="16.140625" style="29" customWidth="1"/>
    <col min="2" max="2" width="9.140625" style="29"/>
    <col min="3" max="3" width="75.5703125" style="29" customWidth="1"/>
    <col min="4" max="4" width="14.7109375" style="29" customWidth="1"/>
    <col min="5" max="5" width="2.7109375" style="29" customWidth="1"/>
    <col min="6" max="16384" width="9.140625" style="29"/>
  </cols>
  <sheetData>
    <row r="1" spans="1:6" ht="14.45" customHeight="1" x14ac:dyDescent="0.25">
      <c r="C1" s="98" t="s">
        <v>258</v>
      </c>
      <c r="D1" s="98"/>
    </row>
    <row r="2" spans="1:6" ht="14.45" customHeight="1" x14ac:dyDescent="0.25">
      <c r="C2" s="98" t="s">
        <v>0</v>
      </c>
      <c r="D2" s="98"/>
    </row>
    <row r="3" spans="1:6" ht="14.45" customHeight="1" x14ac:dyDescent="0.25">
      <c r="C3" s="98" t="s">
        <v>466</v>
      </c>
      <c r="D3" s="98"/>
    </row>
    <row r="5" spans="1:6" ht="14.45" customHeight="1" x14ac:dyDescent="0.25">
      <c r="C5" s="104" t="s">
        <v>259</v>
      </c>
      <c r="D5" s="104"/>
    </row>
    <row r="6" spans="1:6" ht="15.75" x14ac:dyDescent="0.25">
      <c r="C6" s="104" t="s">
        <v>2</v>
      </c>
      <c r="D6" s="104"/>
    </row>
    <row r="7" spans="1:6" ht="15.75" x14ac:dyDescent="0.25">
      <c r="C7" s="104" t="s">
        <v>3</v>
      </c>
      <c r="D7" s="104"/>
    </row>
    <row r="8" spans="1:6" ht="15.75" x14ac:dyDescent="0.25">
      <c r="C8" s="104" t="s">
        <v>272</v>
      </c>
      <c r="D8" s="104"/>
    </row>
    <row r="9" spans="1:6" ht="15.75" x14ac:dyDescent="0.25">
      <c r="C9" s="33"/>
      <c r="D9" s="33"/>
    </row>
    <row r="10" spans="1:6" ht="49.5" customHeight="1" x14ac:dyDescent="0.25">
      <c r="A10" s="103" t="s">
        <v>260</v>
      </c>
      <c r="B10" s="103"/>
      <c r="C10" s="103"/>
      <c r="D10" s="103"/>
      <c r="E10" s="37"/>
      <c r="F10" s="37"/>
    </row>
    <row r="11" spans="1:6" ht="15.75" customHeight="1" x14ac:dyDescent="0.25">
      <c r="C11" s="30"/>
      <c r="D11" s="31"/>
    </row>
    <row r="12" spans="1:6" ht="15.75" customHeight="1" x14ac:dyDescent="0.25">
      <c r="A12" s="102" t="s">
        <v>8</v>
      </c>
      <c r="B12" s="102" t="s">
        <v>9</v>
      </c>
      <c r="C12" s="102" t="s">
        <v>261</v>
      </c>
      <c r="D12" s="102" t="s">
        <v>254</v>
      </c>
    </row>
    <row r="13" spans="1:6" ht="15.75" customHeight="1" x14ac:dyDescent="0.25">
      <c r="A13" s="102" t="s">
        <v>8</v>
      </c>
      <c r="B13" s="102" t="s">
        <v>9</v>
      </c>
      <c r="C13" s="102"/>
      <c r="D13" s="102" t="s">
        <v>11</v>
      </c>
    </row>
    <row r="14" spans="1:6" ht="18.75" customHeight="1" x14ac:dyDescent="0.25">
      <c r="A14" s="36">
        <v>1</v>
      </c>
      <c r="B14" s="36">
        <v>2</v>
      </c>
      <c r="C14" s="36">
        <v>3</v>
      </c>
      <c r="D14" s="36">
        <v>4</v>
      </c>
    </row>
    <row r="15" spans="1:6" ht="31.7" customHeight="1" x14ac:dyDescent="0.25">
      <c r="A15" s="18" t="s">
        <v>200</v>
      </c>
      <c r="B15" s="42"/>
      <c r="C15" s="43" t="s">
        <v>201</v>
      </c>
      <c r="D15" s="44">
        <v>2587.2600000000002</v>
      </c>
    </row>
    <row r="16" spans="1:6" ht="20.25" customHeight="1" x14ac:dyDescent="0.25">
      <c r="A16" s="18" t="s">
        <v>202</v>
      </c>
      <c r="B16" s="42"/>
      <c r="C16" s="43" t="s">
        <v>203</v>
      </c>
      <c r="D16" s="44">
        <v>2587.2600000000002</v>
      </c>
    </row>
    <row r="17" spans="1:4" ht="36.75" customHeight="1" x14ac:dyDescent="0.25">
      <c r="A17" s="18" t="s">
        <v>204</v>
      </c>
      <c r="B17" s="42"/>
      <c r="C17" s="43" t="s">
        <v>205</v>
      </c>
      <c r="D17" s="44">
        <v>2487.2600000000002</v>
      </c>
    </row>
    <row r="18" spans="1:4" ht="31.7" customHeight="1" x14ac:dyDescent="0.25">
      <c r="A18" s="18" t="s">
        <v>206</v>
      </c>
      <c r="B18" s="42"/>
      <c r="C18" s="43" t="s">
        <v>207</v>
      </c>
      <c r="D18" s="44">
        <v>2487.2600000000002</v>
      </c>
    </row>
    <row r="19" spans="1:4" ht="31.7" customHeight="1" x14ac:dyDescent="0.25">
      <c r="A19" s="18" t="s">
        <v>206</v>
      </c>
      <c r="B19" s="42" t="s">
        <v>106</v>
      </c>
      <c r="C19" s="43" t="s">
        <v>107</v>
      </c>
      <c r="D19" s="44">
        <v>2487.2600000000002</v>
      </c>
    </row>
    <row r="20" spans="1:4" ht="31.7" customHeight="1" x14ac:dyDescent="0.25">
      <c r="A20" s="18" t="s">
        <v>208</v>
      </c>
      <c r="B20" s="42"/>
      <c r="C20" s="43" t="s">
        <v>209</v>
      </c>
      <c r="D20" s="44">
        <v>100</v>
      </c>
    </row>
    <row r="21" spans="1:4" ht="20.25" customHeight="1" x14ac:dyDescent="0.25">
      <c r="A21" s="18" t="s">
        <v>210</v>
      </c>
      <c r="B21" s="42"/>
      <c r="C21" s="43" t="s">
        <v>211</v>
      </c>
      <c r="D21" s="44">
        <v>100</v>
      </c>
    </row>
    <row r="22" spans="1:4" ht="31.7" customHeight="1" x14ac:dyDescent="0.25">
      <c r="A22" s="18" t="s">
        <v>210</v>
      </c>
      <c r="B22" s="42" t="s">
        <v>106</v>
      </c>
      <c r="C22" s="43" t="s">
        <v>107</v>
      </c>
      <c r="D22" s="44">
        <v>100</v>
      </c>
    </row>
    <row r="23" spans="1:4" ht="47.45" customHeight="1" x14ac:dyDescent="0.25">
      <c r="A23" s="18" t="s">
        <v>128</v>
      </c>
      <c r="B23" s="42"/>
      <c r="C23" s="43" t="s">
        <v>129</v>
      </c>
      <c r="D23" s="44">
        <f>D24+D47</f>
        <v>20735.609259999997</v>
      </c>
    </row>
    <row r="24" spans="1:4" ht="39" customHeight="1" x14ac:dyDescent="0.25">
      <c r="A24" s="18" t="s">
        <v>130</v>
      </c>
      <c r="B24" s="42"/>
      <c r="C24" s="43" t="s">
        <v>131</v>
      </c>
      <c r="D24" s="44">
        <f>D25+D33+D36</f>
        <v>18321.509259999999</v>
      </c>
    </row>
    <row r="25" spans="1:4" ht="31.7" customHeight="1" x14ac:dyDescent="0.25">
      <c r="A25" s="18" t="s">
        <v>132</v>
      </c>
      <c r="B25" s="42"/>
      <c r="C25" s="43" t="s">
        <v>133</v>
      </c>
      <c r="D25" s="44">
        <f>D26+D29+D31</f>
        <v>10571.019260000001</v>
      </c>
    </row>
    <row r="26" spans="1:4" ht="22.5" customHeight="1" x14ac:dyDescent="0.25">
      <c r="A26" s="18" t="s">
        <v>262</v>
      </c>
      <c r="B26" s="42"/>
      <c r="C26" s="43" t="s">
        <v>135</v>
      </c>
      <c r="D26" s="44">
        <f>D27+D28</f>
        <v>1490.3592600000002</v>
      </c>
    </row>
    <row r="27" spans="1:4" ht="31.7" customHeight="1" x14ac:dyDescent="0.25">
      <c r="A27" s="18" t="s">
        <v>262</v>
      </c>
      <c r="B27" s="42" t="s">
        <v>30</v>
      </c>
      <c r="C27" s="43" t="s">
        <v>31</v>
      </c>
      <c r="D27" s="44">
        <f>1839.28-156.63-477.18074</f>
        <v>1205.4692600000001</v>
      </c>
    </row>
    <row r="28" spans="1:4" ht="22.5" customHeight="1" x14ac:dyDescent="0.25">
      <c r="A28" s="18" t="s">
        <v>262</v>
      </c>
      <c r="B28" s="42" t="s">
        <v>136</v>
      </c>
      <c r="C28" s="43" t="s">
        <v>137</v>
      </c>
      <c r="D28" s="44">
        <v>284.89</v>
      </c>
    </row>
    <row r="29" spans="1:4" ht="21" customHeight="1" x14ac:dyDescent="0.25">
      <c r="A29" s="18" t="s">
        <v>263</v>
      </c>
      <c r="B29" s="42"/>
      <c r="C29" s="43" t="s">
        <v>139</v>
      </c>
      <c r="D29" s="44">
        <v>7749.2</v>
      </c>
    </row>
    <row r="30" spans="1:4" ht="31.7" customHeight="1" x14ac:dyDescent="0.25">
      <c r="A30" s="18" t="s">
        <v>263</v>
      </c>
      <c r="B30" s="42" t="s">
        <v>30</v>
      </c>
      <c r="C30" s="43" t="s">
        <v>31</v>
      </c>
      <c r="D30" s="44">
        <v>7749.2</v>
      </c>
    </row>
    <row r="31" spans="1:4" ht="47.45" customHeight="1" x14ac:dyDescent="0.25">
      <c r="A31" s="18" t="s">
        <v>264</v>
      </c>
      <c r="B31" s="42"/>
      <c r="C31" s="43" t="s">
        <v>141</v>
      </c>
      <c r="D31" s="44">
        <v>1331.46</v>
      </c>
    </row>
    <row r="32" spans="1:4" ht="24" customHeight="1" x14ac:dyDescent="0.25">
      <c r="A32" s="18" t="s">
        <v>264</v>
      </c>
      <c r="B32" s="42" t="s">
        <v>136</v>
      </c>
      <c r="C32" s="43" t="s">
        <v>137</v>
      </c>
      <c r="D32" s="44">
        <v>1331.46</v>
      </c>
    </row>
    <row r="33" spans="1:4" ht="31.7" customHeight="1" x14ac:dyDescent="0.25">
      <c r="A33" s="18" t="s">
        <v>186</v>
      </c>
      <c r="B33" s="42"/>
      <c r="C33" s="43" t="s">
        <v>187</v>
      </c>
      <c r="D33" s="44">
        <f>610-20</f>
        <v>590</v>
      </c>
    </row>
    <row r="34" spans="1:4" ht="20.25" customHeight="1" x14ac:dyDescent="0.25">
      <c r="A34" s="18" t="s">
        <v>265</v>
      </c>
      <c r="B34" s="42"/>
      <c r="C34" s="43" t="s">
        <v>189</v>
      </c>
      <c r="D34" s="44">
        <f>610-20</f>
        <v>590</v>
      </c>
    </row>
    <row r="35" spans="1:4" ht="31.7" customHeight="1" x14ac:dyDescent="0.25">
      <c r="A35" s="18" t="s">
        <v>265</v>
      </c>
      <c r="B35" s="42" t="s">
        <v>106</v>
      </c>
      <c r="C35" s="43" t="s">
        <v>107</v>
      </c>
      <c r="D35" s="44">
        <f>610-20</f>
        <v>590</v>
      </c>
    </row>
    <row r="36" spans="1:4" ht="31.7" customHeight="1" x14ac:dyDescent="0.25">
      <c r="A36" s="18" t="s">
        <v>154</v>
      </c>
      <c r="B36" s="42"/>
      <c r="C36" s="43" t="s">
        <v>155</v>
      </c>
      <c r="D36" s="44">
        <f>D37+D39+D42+D45</f>
        <v>7160.49</v>
      </c>
    </row>
    <row r="37" spans="1:4" ht="21" customHeight="1" x14ac:dyDescent="0.25">
      <c r="A37" s="18" t="s">
        <v>266</v>
      </c>
      <c r="B37" s="42"/>
      <c r="C37" s="43" t="s">
        <v>157</v>
      </c>
      <c r="D37" s="44">
        <v>85</v>
      </c>
    </row>
    <row r="38" spans="1:4" ht="31.7" customHeight="1" x14ac:dyDescent="0.25">
      <c r="A38" s="18" t="s">
        <v>266</v>
      </c>
      <c r="B38" s="42" t="s">
        <v>106</v>
      </c>
      <c r="C38" s="43" t="s">
        <v>107</v>
      </c>
      <c r="D38" s="44">
        <v>85</v>
      </c>
    </row>
    <row r="39" spans="1:4" ht="19.5" customHeight="1" x14ac:dyDescent="0.25">
      <c r="A39" s="18" t="s">
        <v>267</v>
      </c>
      <c r="B39" s="42"/>
      <c r="C39" s="43" t="s">
        <v>159</v>
      </c>
      <c r="D39" s="44">
        <f>1418.3+156.63-157</f>
        <v>1417.9299999999998</v>
      </c>
    </row>
    <row r="40" spans="1:4" ht="31.7" customHeight="1" x14ac:dyDescent="0.25">
      <c r="A40" s="18" t="s">
        <v>267</v>
      </c>
      <c r="B40" s="42" t="s">
        <v>30</v>
      </c>
      <c r="C40" s="43" t="s">
        <v>31</v>
      </c>
      <c r="D40" s="44">
        <f>668.3+156.63-157</f>
        <v>667.93</v>
      </c>
    </row>
    <row r="41" spans="1:4" ht="31.7" customHeight="1" x14ac:dyDescent="0.25">
      <c r="A41" s="18" t="s">
        <v>267</v>
      </c>
      <c r="B41" s="42" t="s">
        <v>106</v>
      </c>
      <c r="C41" s="43" t="s">
        <v>107</v>
      </c>
      <c r="D41" s="44">
        <v>750</v>
      </c>
    </row>
    <row r="42" spans="1:4" ht="21" customHeight="1" x14ac:dyDescent="0.25">
      <c r="A42" s="18" t="s">
        <v>268</v>
      </c>
      <c r="B42" s="42"/>
      <c r="C42" s="43" t="s">
        <v>161</v>
      </c>
      <c r="D42" s="44">
        <f>722.96+450</f>
        <v>1172.96</v>
      </c>
    </row>
    <row r="43" spans="1:4" ht="31.7" customHeight="1" x14ac:dyDescent="0.25">
      <c r="A43" s="18" t="s">
        <v>268</v>
      </c>
      <c r="B43" s="42" t="s">
        <v>30</v>
      </c>
      <c r="C43" s="43" t="s">
        <v>31</v>
      </c>
      <c r="D43" s="44">
        <v>102.66</v>
      </c>
    </row>
    <row r="44" spans="1:4" ht="31.7" customHeight="1" x14ac:dyDescent="0.25">
      <c r="A44" s="18" t="s">
        <v>268</v>
      </c>
      <c r="B44" s="42" t="s">
        <v>106</v>
      </c>
      <c r="C44" s="43" t="s">
        <v>107</v>
      </c>
      <c r="D44" s="44">
        <f>620.3+450</f>
        <v>1070.3</v>
      </c>
    </row>
    <row r="45" spans="1:4" ht="23.25" customHeight="1" x14ac:dyDescent="0.25">
      <c r="A45" s="18" t="s">
        <v>269</v>
      </c>
      <c r="B45" s="42"/>
      <c r="C45" s="43" t="s">
        <v>163</v>
      </c>
      <c r="D45" s="44">
        <f>D46</f>
        <v>4484.6000000000004</v>
      </c>
    </row>
    <row r="46" spans="1:4" ht="31.7" customHeight="1" x14ac:dyDescent="0.25">
      <c r="A46" s="18" t="s">
        <v>269</v>
      </c>
      <c r="B46" s="42" t="s">
        <v>30</v>
      </c>
      <c r="C46" s="43" t="s">
        <v>31</v>
      </c>
      <c r="D46" s="44">
        <f>3783.6+701</f>
        <v>4484.6000000000004</v>
      </c>
    </row>
    <row r="47" spans="1:4" ht="22.5" customHeight="1" x14ac:dyDescent="0.25">
      <c r="A47" s="18" t="s">
        <v>190</v>
      </c>
      <c r="B47" s="42"/>
      <c r="C47" s="43" t="s">
        <v>191</v>
      </c>
      <c r="D47" s="44">
        <f>D48</f>
        <v>2414.1</v>
      </c>
    </row>
    <row r="48" spans="1:4" ht="51" customHeight="1" x14ac:dyDescent="0.25">
      <c r="A48" s="18" t="s">
        <v>192</v>
      </c>
      <c r="B48" s="42"/>
      <c r="C48" s="43" t="s">
        <v>193</v>
      </c>
      <c r="D48" s="44">
        <f>D49</f>
        <v>2414.1</v>
      </c>
    </row>
    <row r="49" spans="1:4" ht="31.7" customHeight="1" x14ac:dyDescent="0.25">
      <c r="A49" s="18" t="s">
        <v>270</v>
      </c>
      <c r="B49" s="42"/>
      <c r="C49" s="43" t="s">
        <v>195</v>
      </c>
      <c r="D49" s="44">
        <f>D50</f>
        <v>2414.1</v>
      </c>
    </row>
    <row r="50" spans="1:4" ht="31.7" customHeight="1" x14ac:dyDescent="0.25">
      <c r="A50" s="18" t="s">
        <v>270</v>
      </c>
      <c r="B50" s="42" t="s">
        <v>106</v>
      </c>
      <c r="C50" s="43" t="s">
        <v>107</v>
      </c>
      <c r="D50" s="44">
        <f>2264.1+150</f>
        <v>2414.1</v>
      </c>
    </row>
    <row r="51" spans="1:4" ht="31.7" customHeight="1" x14ac:dyDescent="0.25">
      <c r="A51" s="18" t="s">
        <v>36</v>
      </c>
      <c r="B51" s="42"/>
      <c r="C51" s="43" t="s">
        <v>37</v>
      </c>
      <c r="D51" s="44">
        <v>1298.9000000000001</v>
      </c>
    </row>
    <row r="52" spans="1:4" ht="31.7" customHeight="1" x14ac:dyDescent="0.25">
      <c r="A52" s="18" t="s">
        <v>38</v>
      </c>
      <c r="B52" s="42"/>
      <c r="C52" s="43" t="s">
        <v>39</v>
      </c>
      <c r="D52" s="44">
        <v>1062.45</v>
      </c>
    </row>
    <row r="53" spans="1:4" ht="21.75" customHeight="1" x14ac:dyDescent="0.25">
      <c r="A53" s="18" t="s">
        <v>40</v>
      </c>
      <c r="B53" s="42"/>
      <c r="C53" s="43" t="s">
        <v>41</v>
      </c>
      <c r="D53" s="44">
        <v>306.67</v>
      </c>
    </row>
    <row r="54" spans="1:4" ht="31.7" customHeight="1" x14ac:dyDescent="0.25">
      <c r="A54" s="18" t="s">
        <v>42</v>
      </c>
      <c r="B54" s="42"/>
      <c r="C54" s="43" t="s">
        <v>43</v>
      </c>
      <c r="D54" s="44">
        <v>301.72000000000003</v>
      </c>
    </row>
    <row r="55" spans="1:4" ht="31.7" customHeight="1" x14ac:dyDescent="0.25">
      <c r="A55" s="18" t="s">
        <v>42</v>
      </c>
      <c r="B55" s="42" t="s">
        <v>30</v>
      </c>
      <c r="C55" s="43" t="s">
        <v>31</v>
      </c>
      <c r="D55" s="44">
        <v>301.72000000000003</v>
      </c>
    </row>
    <row r="56" spans="1:4" ht="21" customHeight="1" x14ac:dyDescent="0.25">
      <c r="A56" s="18" t="s">
        <v>44</v>
      </c>
      <c r="B56" s="42"/>
      <c r="C56" s="43" t="s">
        <v>45</v>
      </c>
      <c r="D56" s="44">
        <v>4.95</v>
      </c>
    </row>
    <row r="57" spans="1:4" ht="31.7" customHeight="1" x14ac:dyDescent="0.25">
      <c r="A57" s="18" t="s">
        <v>44</v>
      </c>
      <c r="B57" s="42" t="s">
        <v>30</v>
      </c>
      <c r="C57" s="43" t="s">
        <v>31</v>
      </c>
      <c r="D57" s="44">
        <v>4.95</v>
      </c>
    </row>
    <row r="58" spans="1:4" ht="31.7" customHeight="1" x14ac:dyDescent="0.25">
      <c r="A58" s="18" t="s">
        <v>46</v>
      </c>
      <c r="B58" s="42"/>
      <c r="C58" s="43" t="s">
        <v>47</v>
      </c>
      <c r="D58" s="44">
        <v>180.5</v>
      </c>
    </row>
    <row r="59" spans="1:4" ht="23.25" customHeight="1" x14ac:dyDescent="0.25">
      <c r="A59" s="18" t="s">
        <v>48</v>
      </c>
      <c r="B59" s="42"/>
      <c r="C59" s="43" t="s">
        <v>49</v>
      </c>
      <c r="D59" s="44">
        <v>0.5</v>
      </c>
    </row>
    <row r="60" spans="1:4" ht="31.7" customHeight="1" x14ac:dyDescent="0.25">
      <c r="A60" s="18" t="s">
        <v>48</v>
      </c>
      <c r="B60" s="42" t="s">
        <v>30</v>
      </c>
      <c r="C60" s="43" t="s">
        <v>31</v>
      </c>
      <c r="D60" s="44">
        <v>0.5</v>
      </c>
    </row>
    <row r="61" spans="1:4" ht="31.7" customHeight="1" x14ac:dyDescent="0.25">
      <c r="A61" s="18" t="s">
        <v>146</v>
      </c>
      <c r="B61" s="42"/>
      <c r="C61" s="43" t="s">
        <v>147</v>
      </c>
      <c r="D61" s="44">
        <v>180</v>
      </c>
    </row>
    <row r="62" spans="1:4" ht="31.7" customHeight="1" x14ac:dyDescent="0.25">
      <c r="A62" s="18" t="s">
        <v>146</v>
      </c>
      <c r="B62" s="42" t="s">
        <v>106</v>
      </c>
      <c r="C62" s="43" t="s">
        <v>107</v>
      </c>
      <c r="D62" s="44">
        <v>180</v>
      </c>
    </row>
    <row r="63" spans="1:4" ht="31.7" customHeight="1" x14ac:dyDescent="0.25">
      <c r="A63" s="18" t="s">
        <v>50</v>
      </c>
      <c r="B63" s="42"/>
      <c r="C63" s="43" t="s">
        <v>51</v>
      </c>
      <c r="D63" s="44">
        <v>575.28</v>
      </c>
    </row>
    <row r="64" spans="1:4" ht="36.75" customHeight="1" x14ac:dyDescent="0.25">
      <c r="A64" s="18" t="s">
        <v>52</v>
      </c>
      <c r="B64" s="42"/>
      <c r="C64" s="43" t="s">
        <v>53</v>
      </c>
      <c r="D64" s="44">
        <v>74</v>
      </c>
    </row>
    <row r="65" spans="1:4" ht="31.7" customHeight="1" x14ac:dyDescent="0.25">
      <c r="A65" s="18" t="s">
        <v>52</v>
      </c>
      <c r="B65" s="42" t="s">
        <v>30</v>
      </c>
      <c r="C65" s="43" t="s">
        <v>31</v>
      </c>
      <c r="D65" s="44">
        <v>74</v>
      </c>
    </row>
    <row r="66" spans="1:4" ht="31.7" customHeight="1" x14ac:dyDescent="0.25">
      <c r="A66" s="18" t="s">
        <v>148</v>
      </c>
      <c r="B66" s="42"/>
      <c r="C66" s="43" t="s">
        <v>149</v>
      </c>
      <c r="D66" s="44">
        <v>100</v>
      </c>
    </row>
    <row r="67" spans="1:4" ht="31.7" customHeight="1" x14ac:dyDescent="0.25">
      <c r="A67" s="18" t="s">
        <v>148</v>
      </c>
      <c r="B67" s="42" t="s">
        <v>30</v>
      </c>
      <c r="C67" s="43" t="s">
        <v>31</v>
      </c>
      <c r="D67" s="44">
        <v>100</v>
      </c>
    </row>
    <row r="68" spans="1:4" ht="47.45" customHeight="1" x14ac:dyDescent="0.25">
      <c r="A68" s="18" t="s">
        <v>150</v>
      </c>
      <c r="B68" s="42"/>
      <c r="C68" s="43" t="s">
        <v>151</v>
      </c>
      <c r="D68" s="44">
        <v>401.28</v>
      </c>
    </row>
    <row r="69" spans="1:4" ht="31.7" customHeight="1" x14ac:dyDescent="0.25">
      <c r="A69" s="18" t="s">
        <v>150</v>
      </c>
      <c r="B69" s="42" t="s">
        <v>30</v>
      </c>
      <c r="C69" s="43" t="s">
        <v>31</v>
      </c>
      <c r="D69" s="44">
        <v>151.28</v>
      </c>
    </row>
    <row r="70" spans="1:4" ht="31.7" customHeight="1" x14ac:dyDescent="0.25">
      <c r="A70" s="18" t="s">
        <v>150</v>
      </c>
      <c r="B70" s="42" t="s">
        <v>106</v>
      </c>
      <c r="C70" s="43" t="s">
        <v>107</v>
      </c>
      <c r="D70" s="44">
        <v>250</v>
      </c>
    </row>
    <row r="71" spans="1:4" ht="31.7" customHeight="1" x14ac:dyDescent="0.25">
      <c r="A71" s="18" t="s">
        <v>54</v>
      </c>
      <c r="B71" s="42"/>
      <c r="C71" s="43" t="s">
        <v>55</v>
      </c>
      <c r="D71" s="44">
        <v>236.45</v>
      </c>
    </row>
    <row r="72" spans="1:4" ht="31.7" customHeight="1" x14ac:dyDescent="0.25">
      <c r="A72" s="18" t="s">
        <v>56</v>
      </c>
      <c r="B72" s="42"/>
      <c r="C72" s="43" t="s">
        <v>57</v>
      </c>
      <c r="D72" s="44">
        <v>55.7</v>
      </c>
    </row>
    <row r="73" spans="1:4" ht="84.75" customHeight="1" x14ac:dyDescent="0.25">
      <c r="A73" s="18" t="s">
        <v>58</v>
      </c>
      <c r="B73" s="42"/>
      <c r="C73" s="45" t="s">
        <v>59</v>
      </c>
      <c r="D73" s="44">
        <v>0.1</v>
      </c>
    </row>
    <row r="74" spans="1:4" ht="31.7" customHeight="1" x14ac:dyDescent="0.25">
      <c r="A74" s="18" t="s">
        <v>58</v>
      </c>
      <c r="B74" s="42" t="s">
        <v>30</v>
      </c>
      <c r="C74" s="43" t="s">
        <v>31</v>
      </c>
      <c r="D74" s="44">
        <v>0.1</v>
      </c>
    </row>
    <row r="75" spans="1:4" ht="47.45" customHeight="1" x14ac:dyDescent="0.25">
      <c r="A75" s="18" t="s">
        <v>60</v>
      </c>
      <c r="B75" s="42"/>
      <c r="C75" s="43" t="s">
        <v>61</v>
      </c>
      <c r="D75" s="44">
        <v>39.6</v>
      </c>
    </row>
    <row r="76" spans="1:4" ht="31.7" customHeight="1" x14ac:dyDescent="0.25">
      <c r="A76" s="18" t="s">
        <v>60</v>
      </c>
      <c r="B76" s="42" t="s">
        <v>30</v>
      </c>
      <c r="C76" s="43" t="s">
        <v>31</v>
      </c>
      <c r="D76" s="44">
        <v>39.6</v>
      </c>
    </row>
    <row r="77" spans="1:4" ht="31.7" customHeight="1" x14ac:dyDescent="0.25">
      <c r="A77" s="18" t="s">
        <v>62</v>
      </c>
      <c r="B77" s="42"/>
      <c r="C77" s="43" t="s">
        <v>63</v>
      </c>
      <c r="D77" s="44">
        <v>16</v>
      </c>
    </row>
    <row r="78" spans="1:4" ht="31.7" customHeight="1" x14ac:dyDescent="0.25">
      <c r="A78" s="18" t="s">
        <v>62</v>
      </c>
      <c r="B78" s="42" t="s">
        <v>30</v>
      </c>
      <c r="C78" s="43" t="s">
        <v>31</v>
      </c>
      <c r="D78" s="44">
        <v>16</v>
      </c>
    </row>
    <row r="79" spans="1:4" ht="31.7" customHeight="1" x14ac:dyDescent="0.25">
      <c r="A79" s="18" t="s">
        <v>64</v>
      </c>
      <c r="B79" s="42"/>
      <c r="C79" s="43" t="s">
        <v>65</v>
      </c>
      <c r="D79" s="44">
        <v>180.75</v>
      </c>
    </row>
    <row r="80" spans="1:4" ht="31.7" customHeight="1" x14ac:dyDescent="0.25">
      <c r="A80" s="18" t="s">
        <v>66</v>
      </c>
      <c r="B80" s="42"/>
      <c r="C80" s="43" t="s">
        <v>67</v>
      </c>
      <c r="D80" s="44">
        <v>152.75</v>
      </c>
    </row>
    <row r="81" spans="1:4" ht="31.7" customHeight="1" x14ac:dyDescent="0.25">
      <c r="A81" s="18" t="s">
        <v>66</v>
      </c>
      <c r="B81" s="42" t="s">
        <v>30</v>
      </c>
      <c r="C81" s="43" t="s">
        <v>31</v>
      </c>
      <c r="D81" s="44">
        <v>152.75</v>
      </c>
    </row>
    <row r="82" spans="1:4" ht="20.25" customHeight="1" x14ac:dyDescent="0.25">
      <c r="A82" s="18" t="s">
        <v>68</v>
      </c>
      <c r="B82" s="42"/>
      <c r="C82" s="43" t="s">
        <v>69</v>
      </c>
      <c r="D82" s="44">
        <v>12</v>
      </c>
    </row>
    <row r="83" spans="1:4" ht="31.7" customHeight="1" x14ac:dyDescent="0.25">
      <c r="A83" s="18" t="s">
        <v>68</v>
      </c>
      <c r="B83" s="42" t="s">
        <v>30</v>
      </c>
      <c r="C83" s="43" t="s">
        <v>31</v>
      </c>
      <c r="D83" s="44">
        <v>12</v>
      </c>
    </row>
    <row r="84" spans="1:4" ht="31.7" customHeight="1" x14ac:dyDescent="0.25">
      <c r="A84" s="18" t="s">
        <v>70</v>
      </c>
      <c r="B84" s="42"/>
      <c r="C84" s="43" t="s">
        <v>71</v>
      </c>
      <c r="D84" s="44">
        <v>16</v>
      </c>
    </row>
    <row r="85" spans="1:4" ht="31.7" customHeight="1" x14ac:dyDescent="0.25">
      <c r="A85" s="18" t="s">
        <v>70</v>
      </c>
      <c r="B85" s="42" t="s">
        <v>30</v>
      </c>
      <c r="C85" s="43" t="s">
        <v>31</v>
      </c>
      <c r="D85" s="44">
        <v>16</v>
      </c>
    </row>
    <row r="86" spans="1:4" ht="38.25" customHeight="1" x14ac:dyDescent="0.25">
      <c r="A86" s="18" t="s">
        <v>232</v>
      </c>
      <c r="B86" s="42"/>
      <c r="C86" s="43" t="s">
        <v>233</v>
      </c>
      <c r="D86" s="44">
        <v>100</v>
      </c>
    </row>
    <row r="87" spans="1:4" ht="19.5" customHeight="1" x14ac:dyDescent="0.25">
      <c r="A87" s="18" t="s">
        <v>234</v>
      </c>
      <c r="B87" s="42"/>
      <c r="C87" s="43" t="s">
        <v>235</v>
      </c>
      <c r="D87" s="44">
        <v>100</v>
      </c>
    </row>
    <row r="88" spans="1:4" ht="47.45" customHeight="1" x14ac:dyDescent="0.25">
      <c r="A88" s="18" t="s">
        <v>236</v>
      </c>
      <c r="B88" s="42"/>
      <c r="C88" s="43" t="s">
        <v>237</v>
      </c>
      <c r="D88" s="44">
        <v>100</v>
      </c>
    </row>
    <row r="89" spans="1:4" ht="47.45" customHeight="1" x14ac:dyDescent="0.25">
      <c r="A89" s="18" t="s">
        <v>238</v>
      </c>
      <c r="B89" s="42"/>
      <c r="C89" s="43" t="s">
        <v>239</v>
      </c>
      <c r="D89" s="44">
        <v>100</v>
      </c>
    </row>
    <row r="90" spans="1:4" ht="31.7" customHeight="1" x14ac:dyDescent="0.25">
      <c r="A90" s="18" t="s">
        <v>238</v>
      </c>
      <c r="B90" s="42" t="s">
        <v>30</v>
      </c>
      <c r="C90" s="43" t="s">
        <v>31</v>
      </c>
      <c r="D90" s="44">
        <v>50</v>
      </c>
    </row>
    <row r="91" spans="1:4" ht="21.75" customHeight="1" x14ac:dyDescent="0.25">
      <c r="A91" s="18" t="s">
        <v>238</v>
      </c>
      <c r="B91" s="42" t="s">
        <v>74</v>
      </c>
      <c r="C91" s="43" t="s">
        <v>75</v>
      </c>
      <c r="D91" s="44">
        <v>50</v>
      </c>
    </row>
    <row r="92" spans="1:4" ht="31.7" customHeight="1" x14ac:dyDescent="0.25">
      <c r="A92" s="18" t="s">
        <v>88</v>
      </c>
      <c r="B92" s="42"/>
      <c r="C92" s="43" t="s">
        <v>89</v>
      </c>
      <c r="D92" s="44">
        <f>D93+D97</f>
        <v>260.89999999999998</v>
      </c>
    </row>
    <row r="93" spans="1:4" ht="31.7" customHeight="1" x14ac:dyDescent="0.25">
      <c r="A93" s="18" t="s">
        <v>110</v>
      </c>
      <c r="B93" s="42"/>
      <c r="C93" s="43" t="s">
        <v>111</v>
      </c>
      <c r="D93" s="44">
        <v>178.4</v>
      </c>
    </row>
    <row r="94" spans="1:4" ht="31.7" customHeight="1" x14ac:dyDescent="0.25">
      <c r="A94" s="18" t="s">
        <v>112</v>
      </c>
      <c r="B94" s="42"/>
      <c r="C94" s="43" t="s">
        <v>113</v>
      </c>
      <c r="D94" s="44">
        <v>178.4</v>
      </c>
    </row>
    <row r="95" spans="1:4" ht="36.75" customHeight="1" x14ac:dyDescent="0.25">
      <c r="A95" s="18" t="s">
        <v>114</v>
      </c>
      <c r="B95" s="42"/>
      <c r="C95" s="43" t="s">
        <v>115</v>
      </c>
      <c r="D95" s="44">
        <v>178.4</v>
      </c>
    </row>
    <row r="96" spans="1:4" ht="21.75" customHeight="1" x14ac:dyDescent="0.25">
      <c r="A96" s="18" t="s">
        <v>114</v>
      </c>
      <c r="B96" s="42" t="s">
        <v>116</v>
      </c>
      <c r="C96" s="43" t="s">
        <v>117</v>
      </c>
      <c r="D96" s="44">
        <v>178.4</v>
      </c>
    </row>
    <row r="97" spans="1:4" ht="54" customHeight="1" x14ac:dyDescent="0.25">
      <c r="A97" s="18" t="s">
        <v>90</v>
      </c>
      <c r="B97" s="42"/>
      <c r="C97" s="43" t="s">
        <v>91</v>
      </c>
      <c r="D97" s="44">
        <f>D98+D101+D104</f>
        <v>82.5</v>
      </c>
    </row>
    <row r="98" spans="1:4" ht="31.7" customHeight="1" x14ac:dyDescent="0.25">
      <c r="A98" s="18" t="s">
        <v>92</v>
      </c>
      <c r="B98" s="42"/>
      <c r="C98" s="43" t="s">
        <v>93</v>
      </c>
      <c r="D98" s="44">
        <f>D99</f>
        <v>19.5</v>
      </c>
    </row>
    <row r="99" spans="1:4" ht="36.75" customHeight="1" x14ac:dyDescent="0.25">
      <c r="A99" s="18" t="s">
        <v>94</v>
      </c>
      <c r="B99" s="42"/>
      <c r="C99" s="43" t="s">
        <v>95</v>
      </c>
      <c r="D99" s="44">
        <f>D100</f>
        <v>19.5</v>
      </c>
    </row>
    <row r="100" spans="1:4" ht="31.7" customHeight="1" x14ac:dyDescent="0.25">
      <c r="A100" s="18" t="s">
        <v>94</v>
      </c>
      <c r="B100" s="42" t="s">
        <v>30</v>
      </c>
      <c r="C100" s="43" t="s">
        <v>31</v>
      </c>
      <c r="D100" s="44">
        <f>25-5.5</f>
        <v>19.5</v>
      </c>
    </row>
    <row r="101" spans="1:4" ht="47.45" customHeight="1" x14ac:dyDescent="0.25">
      <c r="A101" s="18" t="s">
        <v>96</v>
      </c>
      <c r="B101" s="42"/>
      <c r="C101" s="43" t="s">
        <v>97</v>
      </c>
      <c r="D101" s="44">
        <v>20</v>
      </c>
    </row>
    <row r="102" spans="1:4" ht="54" customHeight="1" x14ac:dyDescent="0.25">
      <c r="A102" s="18" t="s">
        <v>98</v>
      </c>
      <c r="B102" s="42"/>
      <c r="C102" s="43" t="s">
        <v>99</v>
      </c>
      <c r="D102" s="44">
        <v>20</v>
      </c>
    </row>
    <row r="103" spans="1:4" ht="31.7" customHeight="1" x14ac:dyDescent="0.25">
      <c r="A103" s="18" t="s">
        <v>98</v>
      </c>
      <c r="B103" s="42" t="s">
        <v>30</v>
      </c>
      <c r="C103" s="43" t="s">
        <v>31</v>
      </c>
      <c r="D103" s="44">
        <v>20</v>
      </c>
    </row>
    <row r="104" spans="1:4" ht="47.45" customHeight="1" x14ac:dyDescent="0.25">
      <c r="A104" s="18" t="s">
        <v>102</v>
      </c>
      <c r="B104" s="42"/>
      <c r="C104" s="43" t="s">
        <v>103</v>
      </c>
      <c r="D104" s="44">
        <f>D105</f>
        <v>43</v>
      </c>
    </row>
    <row r="105" spans="1:4" ht="31.7" customHeight="1" x14ac:dyDescent="0.25">
      <c r="A105" s="18" t="s">
        <v>104</v>
      </c>
      <c r="B105" s="42"/>
      <c r="C105" s="43" t="s">
        <v>105</v>
      </c>
      <c r="D105" s="44">
        <f>D106</f>
        <v>43</v>
      </c>
    </row>
    <row r="106" spans="1:4" ht="31.7" customHeight="1" x14ac:dyDescent="0.25">
      <c r="A106" s="18" t="s">
        <v>104</v>
      </c>
      <c r="B106" s="42" t="s">
        <v>106</v>
      </c>
      <c r="C106" s="43" t="s">
        <v>107</v>
      </c>
      <c r="D106" s="44">
        <f>188-145</f>
        <v>43</v>
      </c>
    </row>
    <row r="107" spans="1:4" ht="47.45" customHeight="1" x14ac:dyDescent="0.25">
      <c r="A107" s="18" t="s">
        <v>164</v>
      </c>
      <c r="B107" s="42"/>
      <c r="C107" s="43" t="s">
        <v>165</v>
      </c>
      <c r="D107" s="44">
        <v>10226.59</v>
      </c>
    </row>
    <row r="108" spans="1:4" ht="31.7" customHeight="1" x14ac:dyDescent="0.25">
      <c r="A108" s="18" t="s">
        <v>166</v>
      </c>
      <c r="B108" s="42"/>
      <c r="C108" s="43" t="s">
        <v>167</v>
      </c>
      <c r="D108" s="44">
        <v>10226.59</v>
      </c>
    </row>
    <row r="109" spans="1:4" ht="31.7" customHeight="1" x14ac:dyDescent="0.25">
      <c r="A109" s="18" t="s">
        <v>168</v>
      </c>
      <c r="B109" s="42"/>
      <c r="C109" s="43" t="s">
        <v>169</v>
      </c>
      <c r="D109" s="44">
        <v>2329.39</v>
      </c>
    </row>
    <row r="110" spans="1:4" ht="24.75" customHeight="1" x14ac:dyDescent="0.25">
      <c r="A110" s="18" t="s">
        <v>256</v>
      </c>
      <c r="B110" s="42"/>
      <c r="C110" s="43" t="s">
        <v>273</v>
      </c>
      <c r="D110" s="44">
        <v>211.92</v>
      </c>
    </row>
    <row r="111" spans="1:4" ht="31.7" customHeight="1" x14ac:dyDescent="0.25">
      <c r="A111" s="18" t="s">
        <v>256</v>
      </c>
      <c r="B111" s="42" t="s">
        <v>30</v>
      </c>
      <c r="C111" s="43" t="s">
        <v>31</v>
      </c>
      <c r="D111" s="44">
        <v>211.92</v>
      </c>
    </row>
    <row r="112" spans="1:4" ht="36.75" customHeight="1" x14ac:dyDescent="0.25">
      <c r="A112" s="18" t="s">
        <v>170</v>
      </c>
      <c r="B112" s="42"/>
      <c r="C112" s="43" t="s">
        <v>171</v>
      </c>
      <c r="D112" s="44">
        <v>2117.4699999999998</v>
      </c>
    </row>
    <row r="113" spans="1:4" ht="31.7" customHeight="1" x14ac:dyDescent="0.25">
      <c r="A113" s="18" t="s">
        <v>170</v>
      </c>
      <c r="B113" s="42" t="s">
        <v>30</v>
      </c>
      <c r="C113" s="43" t="s">
        <v>31</v>
      </c>
      <c r="D113" s="44">
        <v>2117.4699999999998</v>
      </c>
    </row>
    <row r="114" spans="1:4" ht="31.7" customHeight="1" x14ac:dyDescent="0.25">
      <c r="A114" s="18" t="s">
        <v>172</v>
      </c>
      <c r="B114" s="42"/>
      <c r="C114" s="43" t="s">
        <v>275</v>
      </c>
      <c r="D114" s="44">
        <v>7897.2</v>
      </c>
    </row>
    <row r="115" spans="1:4" ht="22.5" customHeight="1" x14ac:dyDescent="0.25">
      <c r="A115" s="18" t="s">
        <v>174</v>
      </c>
      <c r="B115" s="42"/>
      <c r="C115" s="43" t="s">
        <v>175</v>
      </c>
      <c r="D115" s="44">
        <v>7897.2</v>
      </c>
    </row>
    <row r="116" spans="1:4" ht="31.7" customHeight="1" x14ac:dyDescent="0.25">
      <c r="A116" s="18" t="s">
        <v>174</v>
      </c>
      <c r="B116" s="42" t="s">
        <v>30</v>
      </c>
      <c r="C116" s="43" t="s">
        <v>31</v>
      </c>
      <c r="D116" s="44">
        <v>7897.2</v>
      </c>
    </row>
    <row r="117" spans="1:4" ht="31.7" customHeight="1" x14ac:dyDescent="0.25">
      <c r="A117" s="18" t="s">
        <v>176</v>
      </c>
      <c r="B117" s="42"/>
      <c r="C117" s="43" t="s">
        <v>177</v>
      </c>
      <c r="D117" s="44">
        <v>396.63</v>
      </c>
    </row>
    <row r="118" spans="1:4" ht="24.75" customHeight="1" x14ac:dyDescent="0.25">
      <c r="A118" s="18" t="s">
        <v>178</v>
      </c>
      <c r="B118" s="42"/>
      <c r="C118" s="43" t="s">
        <v>179</v>
      </c>
      <c r="D118" s="44">
        <v>396.63</v>
      </c>
    </row>
    <row r="119" spans="1:4" ht="31.7" customHeight="1" x14ac:dyDescent="0.25">
      <c r="A119" s="18" t="s">
        <v>180</v>
      </c>
      <c r="B119" s="42"/>
      <c r="C119" s="43" t="s">
        <v>181</v>
      </c>
      <c r="D119" s="44">
        <v>396.63</v>
      </c>
    </row>
    <row r="120" spans="1:4" ht="39" customHeight="1" x14ac:dyDescent="0.25">
      <c r="A120" s="18" t="s">
        <v>271</v>
      </c>
      <c r="B120" s="42"/>
      <c r="C120" s="43" t="s">
        <v>183</v>
      </c>
      <c r="D120" s="44">
        <v>396.63</v>
      </c>
    </row>
    <row r="121" spans="1:4" ht="31.7" customHeight="1" x14ac:dyDescent="0.25">
      <c r="A121" s="18" t="s">
        <v>271</v>
      </c>
      <c r="B121" s="42" t="s">
        <v>30</v>
      </c>
      <c r="C121" s="43" t="s">
        <v>31</v>
      </c>
      <c r="D121" s="44">
        <v>396.63</v>
      </c>
    </row>
    <row r="122" spans="1:4" ht="21" customHeight="1" x14ac:dyDescent="0.25">
      <c r="A122" s="18" t="s">
        <v>26</v>
      </c>
      <c r="B122" s="42"/>
      <c r="C122" s="43" t="s">
        <v>27</v>
      </c>
      <c r="D122" s="44">
        <v>896.7</v>
      </c>
    </row>
    <row r="123" spans="1:4" ht="22.5" customHeight="1" x14ac:dyDescent="0.25">
      <c r="A123" s="18" t="s">
        <v>244</v>
      </c>
      <c r="B123" s="42"/>
      <c r="C123" s="43" t="s">
        <v>245</v>
      </c>
      <c r="D123" s="44">
        <v>30.8</v>
      </c>
    </row>
    <row r="124" spans="1:4" ht="55.5" customHeight="1" x14ac:dyDescent="0.25">
      <c r="A124" s="18" t="s">
        <v>244</v>
      </c>
      <c r="B124" s="42" t="s">
        <v>82</v>
      </c>
      <c r="C124" s="43" t="s">
        <v>83</v>
      </c>
      <c r="D124" s="44">
        <v>30.8</v>
      </c>
    </row>
    <row r="125" spans="1:4" ht="21" customHeight="1" x14ac:dyDescent="0.25">
      <c r="A125" s="18" t="s">
        <v>246</v>
      </c>
      <c r="B125" s="42"/>
      <c r="C125" s="43" t="s">
        <v>247</v>
      </c>
      <c r="D125" s="44">
        <v>209.5</v>
      </c>
    </row>
    <row r="126" spans="1:4" ht="54.75" customHeight="1" x14ac:dyDescent="0.25">
      <c r="A126" s="18" t="s">
        <v>246</v>
      </c>
      <c r="B126" s="42" t="s">
        <v>82</v>
      </c>
      <c r="C126" s="43" t="s">
        <v>83</v>
      </c>
      <c r="D126" s="44">
        <v>160.36000000000001</v>
      </c>
    </row>
    <row r="127" spans="1:4" ht="31.7" customHeight="1" x14ac:dyDescent="0.25">
      <c r="A127" s="18" t="s">
        <v>246</v>
      </c>
      <c r="B127" s="42" t="s">
        <v>30</v>
      </c>
      <c r="C127" s="43" t="s">
        <v>31</v>
      </c>
      <c r="D127" s="44">
        <v>49.14</v>
      </c>
    </row>
    <row r="128" spans="1:4" ht="21" customHeight="1" x14ac:dyDescent="0.25">
      <c r="A128" s="18" t="s">
        <v>72</v>
      </c>
      <c r="B128" s="42"/>
      <c r="C128" s="43" t="s">
        <v>73</v>
      </c>
      <c r="D128" s="44">
        <v>37</v>
      </c>
    </row>
    <row r="129" spans="1:4" ht="22.5" customHeight="1" x14ac:dyDescent="0.25">
      <c r="A129" s="18" t="s">
        <v>72</v>
      </c>
      <c r="B129" s="42" t="s">
        <v>74</v>
      </c>
      <c r="C129" s="43" t="s">
        <v>75</v>
      </c>
      <c r="D129" s="44">
        <v>37</v>
      </c>
    </row>
    <row r="130" spans="1:4" ht="31.7" customHeight="1" x14ac:dyDescent="0.25">
      <c r="A130" s="18" t="s">
        <v>248</v>
      </c>
      <c r="B130" s="42"/>
      <c r="C130" s="43" t="s">
        <v>249</v>
      </c>
      <c r="D130" s="44">
        <v>100.4</v>
      </c>
    </row>
    <row r="131" spans="1:4" ht="22.5" customHeight="1" x14ac:dyDescent="0.25">
      <c r="A131" s="18" t="s">
        <v>248</v>
      </c>
      <c r="B131" s="42" t="s">
        <v>136</v>
      </c>
      <c r="C131" s="43" t="s">
        <v>137</v>
      </c>
      <c r="D131" s="44">
        <v>100.4</v>
      </c>
    </row>
    <row r="132" spans="1:4" ht="31.7" customHeight="1" x14ac:dyDescent="0.25">
      <c r="A132" s="18" t="s">
        <v>250</v>
      </c>
      <c r="B132" s="42"/>
      <c r="C132" s="43" t="s">
        <v>251</v>
      </c>
      <c r="D132" s="44">
        <v>67.7</v>
      </c>
    </row>
    <row r="133" spans="1:4" ht="22.5" customHeight="1" x14ac:dyDescent="0.25">
      <c r="A133" s="18" t="s">
        <v>250</v>
      </c>
      <c r="B133" s="42" t="s">
        <v>136</v>
      </c>
      <c r="C133" s="43" t="s">
        <v>137</v>
      </c>
      <c r="D133" s="44">
        <v>67.7</v>
      </c>
    </row>
    <row r="134" spans="1:4" ht="20.25" customHeight="1" x14ac:dyDescent="0.25">
      <c r="A134" s="18" t="s">
        <v>28</v>
      </c>
      <c r="B134" s="42"/>
      <c r="C134" s="43" t="s">
        <v>29</v>
      </c>
      <c r="D134" s="44">
        <v>4</v>
      </c>
    </row>
    <row r="135" spans="1:4" ht="31.7" customHeight="1" x14ac:dyDescent="0.25">
      <c r="A135" s="18" t="s">
        <v>28</v>
      </c>
      <c r="B135" s="42" t="s">
        <v>30</v>
      </c>
      <c r="C135" s="43" t="s">
        <v>31</v>
      </c>
      <c r="D135" s="44">
        <v>4</v>
      </c>
    </row>
    <row r="136" spans="1:4" ht="69.75" customHeight="1" x14ac:dyDescent="0.25">
      <c r="A136" s="18" t="s">
        <v>32</v>
      </c>
      <c r="B136" s="42"/>
      <c r="C136" s="43" t="s">
        <v>33</v>
      </c>
      <c r="D136" s="44">
        <v>5.7</v>
      </c>
    </row>
    <row r="137" spans="1:4" ht="55.5" customHeight="1" x14ac:dyDescent="0.25">
      <c r="A137" s="18" t="s">
        <v>32</v>
      </c>
      <c r="B137" s="42">
        <v>100</v>
      </c>
      <c r="C137" s="43" t="s">
        <v>83</v>
      </c>
      <c r="D137" s="44">
        <v>5.7</v>
      </c>
    </row>
    <row r="138" spans="1:4" ht="31.7" customHeight="1" x14ac:dyDescent="0.25">
      <c r="A138" s="18" t="s">
        <v>80</v>
      </c>
      <c r="B138" s="42"/>
      <c r="C138" s="43" t="s">
        <v>81</v>
      </c>
      <c r="D138" s="44">
        <v>441.6</v>
      </c>
    </row>
    <row r="139" spans="1:4" ht="55.5" customHeight="1" x14ac:dyDescent="0.25">
      <c r="A139" s="18" t="s">
        <v>80</v>
      </c>
      <c r="B139" s="42" t="s">
        <v>82</v>
      </c>
      <c r="C139" s="43" t="s">
        <v>83</v>
      </c>
      <c r="D139" s="44">
        <f>405.61-12.58634</f>
        <v>393.02366000000001</v>
      </c>
    </row>
    <row r="140" spans="1:4" ht="31.7" customHeight="1" x14ac:dyDescent="0.25">
      <c r="A140" s="18" t="s">
        <v>80</v>
      </c>
      <c r="B140" s="42" t="s">
        <v>30</v>
      </c>
      <c r="C140" s="43" t="s">
        <v>31</v>
      </c>
      <c r="D140" s="44">
        <f>35.99+12.58634</f>
        <v>48.576340000000002</v>
      </c>
    </row>
    <row r="141" spans="1:4" ht="31.7" customHeight="1" x14ac:dyDescent="0.25">
      <c r="A141" s="18" t="s">
        <v>122</v>
      </c>
      <c r="B141" s="42"/>
      <c r="C141" s="43" t="s">
        <v>123</v>
      </c>
      <c r="D141" s="44">
        <f>D142+D144+D146+D148+D150+D152+D154</f>
        <v>8661.4989299999997</v>
      </c>
    </row>
    <row r="142" spans="1:4" ht="70.5" customHeight="1" x14ac:dyDescent="0.25">
      <c r="A142" s="18" t="s">
        <v>224</v>
      </c>
      <c r="B142" s="42"/>
      <c r="C142" s="43" t="s">
        <v>225</v>
      </c>
      <c r="D142" s="44">
        <v>66.5</v>
      </c>
    </row>
    <row r="143" spans="1:4" ht="31.7" customHeight="1" x14ac:dyDescent="0.25">
      <c r="A143" s="18" t="s">
        <v>224</v>
      </c>
      <c r="B143" s="42" t="s">
        <v>106</v>
      </c>
      <c r="C143" s="43" t="s">
        <v>107</v>
      </c>
      <c r="D143" s="44">
        <v>66.5</v>
      </c>
    </row>
    <row r="144" spans="1:4" ht="47.45" customHeight="1" x14ac:dyDescent="0.25">
      <c r="A144" s="18" t="s">
        <v>124</v>
      </c>
      <c r="B144" s="42"/>
      <c r="C144" s="43" t="s">
        <v>125</v>
      </c>
      <c r="D144" s="44">
        <v>90.9</v>
      </c>
    </row>
    <row r="145" spans="1:5" ht="31.7" customHeight="1" x14ac:dyDescent="0.25">
      <c r="A145" s="18" t="s">
        <v>124</v>
      </c>
      <c r="B145" s="42" t="s">
        <v>30</v>
      </c>
      <c r="C145" s="43" t="s">
        <v>31</v>
      </c>
      <c r="D145" s="44">
        <v>90.9</v>
      </c>
    </row>
    <row r="146" spans="1:5" ht="22.5" customHeight="1" x14ac:dyDescent="0.25">
      <c r="A146" s="18" t="s">
        <v>252</v>
      </c>
      <c r="B146" s="42"/>
      <c r="C146" s="43" t="s">
        <v>253</v>
      </c>
      <c r="D146" s="44">
        <v>45</v>
      </c>
    </row>
    <row r="147" spans="1:5" ht="31.7" customHeight="1" x14ac:dyDescent="0.25">
      <c r="A147" s="18" t="s">
        <v>252</v>
      </c>
      <c r="B147" s="42" t="s">
        <v>30</v>
      </c>
      <c r="C147" s="43" t="s">
        <v>31</v>
      </c>
      <c r="D147" s="44">
        <v>45</v>
      </c>
    </row>
    <row r="148" spans="1:5" ht="31.7" customHeight="1" x14ac:dyDescent="0.25">
      <c r="A148" s="18" t="s">
        <v>212</v>
      </c>
      <c r="B148" s="42"/>
      <c r="C148" s="43" t="s">
        <v>213</v>
      </c>
      <c r="D148" s="44">
        <v>2476</v>
      </c>
    </row>
    <row r="149" spans="1:5" ht="24.75" customHeight="1" x14ac:dyDescent="0.25">
      <c r="A149" s="18" t="s">
        <v>212</v>
      </c>
      <c r="B149" s="42" t="s">
        <v>136</v>
      </c>
      <c r="C149" s="43" t="s">
        <v>137</v>
      </c>
      <c r="D149" s="44">
        <v>2476</v>
      </c>
    </row>
    <row r="150" spans="1:5" ht="36" customHeight="1" x14ac:dyDescent="0.25">
      <c r="A150" s="18" t="s">
        <v>214</v>
      </c>
      <c r="B150" s="42"/>
      <c r="C150" s="43" t="s">
        <v>215</v>
      </c>
      <c r="D150" s="44">
        <v>3530</v>
      </c>
    </row>
    <row r="151" spans="1:5" ht="22.5" customHeight="1" x14ac:dyDescent="0.25">
      <c r="A151" s="18" t="s">
        <v>214</v>
      </c>
      <c r="B151" s="42" t="s">
        <v>136</v>
      </c>
      <c r="C151" s="43" t="s">
        <v>137</v>
      </c>
      <c r="D151" s="44">
        <v>3530</v>
      </c>
    </row>
    <row r="152" spans="1:5" ht="21" customHeight="1" x14ac:dyDescent="0.25">
      <c r="A152" s="18" t="s">
        <v>226</v>
      </c>
      <c r="B152" s="42"/>
      <c r="C152" s="43" t="s">
        <v>227</v>
      </c>
      <c r="D152" s="44">
        <v>2379.21</v>
      </c>
    </row>
    <row r="153" spans="1:5" ht="21.75" customHeight="1" x14ac:dyDescent="0.25">
      <c r="A153" s="18" t="s">
        <v>226</v>
      </c>
      <c r="B153" s="42" t="s">
        <v>136</v>
      </c>
      <c r="C153" s="43" t="s">
        <v>137</v>
      </c>
      <c r="D153" s="44">
        <v>2379.21</v>
      </c>
    </row>
    <row r="154" spans="1:5" ht="36.75" customHeight="1" x14ac:dyDescent="0.25">
      <c r="A154" s="18" t="s">
        <v>220</v>
      </c>
      <c r="B154" s="42"/>
      <c r="C154" s="43" t="s">
        <v>221</v>
      </c>
      <c r="D154" s="44">
        <f>73+0.88893</f>
        <v>73.888930000000002</v>
      </c>
    </row>
    <row r="155" spans="1:5" ht="23.25" customHeight="1" x14ac:dyDescent="0.25">
      <c r="A155" s="18" t="s">
        <v>220</v>
      </c>
      <c r="B155" s="42" t="s">
        <v>116</v>
      </c>
      <c r="C155" s="43" t="s">
        <v>117</v>
      </c>
      <c r="D155" s="44">
        <f>73+0.88843</f>
        <v>73.88843</v>
      </c>
    </row>
    <row r="156" spans="1:5" ht="15.75" x14ac:dyDescent="0.25">
      <c r="A156" s="38"/>
      <c r="B156" s="39"/>
      <c r="C156" s="40" t="s">
        <v>254</v>
      </c>
      <c r="D156" s="41">
        <f>D15+D23+D51+D86+D92+D107+D117+D122+D141</f>
        <v>45164.088190000002</v>
      </c>
      <c r="E156" s="26" t="s">
        <v>255</v>
      </c>
    </row>
  </sheetData>
  <mergeCells count="12">
    <mergeCell ref="C5:D5"/>
    <mergeCell ref="C6:D6"/>
    <mergeCell ref="C7:D7"/>
    <mergeCell ref="C8:D8"/>
    <mergeCell ref="C1:D1"/>
    <mergeCell ref="C2:D2"/>
    <mergeCell ref="C3:D3"/>
    <mergeCell ref="C12:C13"/>
    <mergeCell ref="D12:D13"/>
    <mergeCell ref="A12:A13"/>
    <mergeCell ref="B12:B13"/>
    <mergeCell ref="A10:D10"/>
  </mergeCells>
  <pageMargins left="0.7" right="0.7" top="0.75" bottom="0.75" header="0.3" footer="0.3"/>
  <pageSetup paperSize="9" scale="7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0"/>
  <sheetViews>
    <sheetView workbookViewId="0">
      <selection activeCell="E8" sqref="E8"/>
    </sheetView>
  </sheetViews>
  <sheetFormatPr defaultRowHeight="15" x14ac:dyDescent="0.25"/>
  <cols>
    <col min="1" max="1" width="7" style="1" customWidth="1"/>
    <col min="2" max="2" width="7.5703125" style="1" customWidth="1"/>
    <col min="3" max="3" width="15.42578125" style="1" customWidth="1"/>
    <col min="4" max="4" width="5.42578125" style="1" customWidth="1"/>
    <col min="5" max="5" width="36.5703125" style="1" customWidth="1"/>
    <col min="6" max="6" width="12.42578125" style="27" customWidth="1"/>
    <col min="7" max="7" width="3" style="1" customWidth="1"/>
    <col min="8" max="256" width="9.140625" style="1"/>
    <col min="257" max="257" width="7" style="1" customWidth="1"/>
    <col min="258" max="258" width="7.5703125" style="1" customWidth="1"/>
    <col min="259" max="259" width="16" style="1" customWidth="1"/>
    <col min="260" max="260" width="8" style="1" customWidth="1"/>
    <col min="261" max="261" width="34.140625" style="1" customWidth="1"/>
    <col min="262" max="262" width="13.85546875" style="1" customWidth="1"/>
    <col min="263" max="512" width="9.140625" style="1"/>
    <col min="513" max="513" width="7" style="1" customWidth="1"/>
    <col min="514" max="514" width="7.5703125" style="1" customWidth="1"/>
    <col min="515" max="515" width="16" style="1" customWidth="1"/>
    <col min="516" max="516" width="8" style="1" customWidth="1"/>
    <col min="517" max="517" width="34.140625" style="1" customWidth="1"/>
    <col min="518" max="518" width="13.85546875" style="1" customWidth="1"/>
    <col min="519" max="768" width="9.140625" style="1"/>
    <col min="769" max="769" width="7" style="1" customWidth="1"/>
    <col min="770" max="770" width="7.5703125" style="1" customWidth="1"/>
    <col min="771" max="771" width="16" style="1" customWidth="1"/>
    <col min="772" max="772" width="8" style="1" customWidth="1"/>
    <col min="773" max="773" width="34.140625" style="1" customWidth="1"/>
    <col min="774" max="774" width="13.85546875" style="1" customWidth="1"/>
    <col min="775" max="1024" width="9.140625" style="1"/>
    <col min="1025" max="1025" width="7" style="1" customWidth="1"/>
    <col min="1026" max="1026" width="7.5703125" style="1" customWidth="1"/>
    <col min="1027" max="1027" width="16" style="1" customWidth="1"/>
    <col min="1028" max="1028" width="8" style="1" customWidth="1"/>
    <col min="1029" max="1029" width="34.140625" style="1" customWidth="1"/>
    <col min="1030" max="1030" width="13.85546875" style="1" customWidth="1"/>
    <col min="1031" max="1280" width="9.140625" style="1"/>
    <col min="1281" max="1281" width="7" style="1" customWidth="1"/>
    <col min="1282" max="1282" width="7.5703125" style="1" customWidth="1"/>
    <col min="1283" max="1283" width="16" style="1" customWidth="1"/>
    <col min="1284" max="1284" width="8" style="1" customWidth="1"/>
    <col min="1285" max="1285" width="34.140625" style="1" customWidth="1"/>
    <col min="1286" max="1286" width="13.85546875" style="1" customWidth="1"/>
    <col min="1287" max="1536" width="9.140625" style="1"/>
    <col min="1537" max="1537" width="7" style="1" customWidth="1"/>
    <col min="1538" max="1538" width="7.5703125" style="1" customWidth="1"/>
    <col min="1539" max="1539" width="16" style="1" customWidth="1"/>
    <col min="1540" max="1540" width="8" style="1" customWidth="1"/>
    <col min="1541" max="1541" width="34.140625" style="1" customWidth="1"/>
    <col min="1542" max="1542" width="13.85546875" style="1" customWidth="1"/>
    <col min="1543" max="1792" width="9.140625" style="1"/>
    <col min="1793" max="1793" width="7" style="1" customWidth="1"/>
    <col min="1794" max="1794" width="7.5703125" style="1" customWidth="1"/>
    <col min="1795" max="1795" width="16" style="1" customWidth="1"/>
    <col min="1796" max="1796" width="8" style="1" customWidth="1"/>
    <col min="1797" max="1797" width="34.140625" style="1" customWidth="1"/>
    <col min="1798" max="1798" width="13.85546875" style="1" customWidth="1"/>
    <col min="1799" max="2048" width="9.140625" style="1"/>
    <col min="2049" max="2049" width="7" style="1" customWidth="1"/>
    <col min="2050" max="2050" width="7.5703125" style="1" customWidth="1"/>
    <col min="2051" max="2051" width="16" style="1" customWidth="1"/>
    <col min="2052" max="2052" width="8" style="1" customWidth="1"/>
    <col min="2053" max="2053" width="34.140625" style="1" customWidth="1"/>
    <col min="2054" max="2054" width="13.85546875" style="1" customWidth="1"/>
    <col min="2055" max="2304" width="9.140625" style="1"/>
    <col min="2305" max="2305" width="7" style="1" customWidth="1"/>
    <col min="2306" max="2306" width="7.5703125" style="1" customWidth="1"/>
    <col min="2307" max="2307" width="16" style="1" customWidth="1"/>
    <col min="2308" max="2308" width="8" style="1" customWidth="1"/>
    <col min="2309" max="2309" width="34.140625" style="1" customWidth="1"/>
    <col min="2310" max="2310" width="13.85546875" style="1" customWidth="1"/>
    <col min="2311" max="2560" width="9.140625" style="1"/>
    <col min="2561" max="2561" width="7" style="1" customWidth="1"/>
    <col min="2562" max="2562" width="7.5703125" style="1" customWidth="1"/>
    <col min="2563" max="2563" width="16" style="1" customWidth="1"/>
    <col min="2564" max="2564" width="8" style="1" customWidth="1"/>
    <col min="2565" max="2565" width="34.140625" style="1" customWidth="1"/>
    <col min="2566" max="2566" width="13.85546875" style="1" customWidth="1"/>
    <col min="2567" max="2816" width="9.140625" style="1"/>
    <col min="2817" max="2817" width="7" style="1" customWidth="1"/>
    <col min="2818" max="2818" width="7.5703125" style="1" customWidth="1"/>
    <col min="2819" max="2819" width="16" style="1" customWidth="1"/>
    <col min="2820" max="2820" width="8" style="1" customWidth="1"/>
    <col min="2821" max="2821" width="34.140625" style="1" customWidth="1"/>
    <col min="2822" max="2822" width="13.85546875" style="1" customWidth="1"/>
    <col min="2823" max="3072" width="9.140625" style="1"/>
    <col min="3073" max="3073" width="7" style="1" customWidth="1"/>
    <col min="3074" max="3074" width="7.5703125" style="1" customWidth="1"/>
    <col min="3075" max="3075" width="16" style="1" customWidth="1"/>
    <col min="3076" max="3076" width="8" style="1" customWidth="1"/>
    <col min="3077" max="3077" width="34.140625" style="1" customWidth="1"/>
    <col min="3078" max="3078" width="13.85546875" style="1" customWidth="1"/>
    <col min="3079" max="3328" width="9.140625" style="1"/>
    <col min="3329" max="3329" width="7" style="1" customWidth="1"/>
    <col min="3330" max="3330" width="7.5703125" style="1" customWidth="1"/>
    <col min="3331" max="3331" width="16" style="1" customWidth="1"/>
    <col min="3332" max="3332" width="8" style="1" customWidth="1"/>
    <col min="3333" max="3333" width="34.140625" style="1" customWidth="1"/>
    <col min="3334" max="3334" width="13.85546875" style="1" customWidth="1"/>
    <col min="3335" max="3584" width="9.140625" style="1"/>
    <col min="3585" max="3585" width="7" style="1" customWidth="1"/>
    <col min="3586" max="3586" width="7.5703125" style="1" customWidth="1"/>
    <col min="3587" max="3587" width="16" style="1" customWidth="1"/>
    <col min="3588" max="3588" width="8" style="1" customWidth="1"/>
    <col min="3589" max="3589" width="34.140625" style="1" customWidth="1"/>
    <col min="3590" max="3590" width="13.85546875" style="1" customWidth="1"/>
    <col min="3591" max="3840" width="9.140625" style="1"/>
    <col min="3841" max="3841" width="7" style="1" customWidth="1"/>
    <col min="3842" max="3842" width="7.5703125" style="1" customWidth="1"/>
    <col min="3843" max="3843" width="16" style="1" customWidth="1"/>
    <col min="3844" max="3844" width="8" style="1" customWidth="1"/>
    <col min="3845" max="3845" width="34.140625" style="1" customWidth="1"/>
    <col min="3846" max="3846" width="13.85546875" style="1" customWidth="1"/>
    <col min="3847" max="4096" width="9.140625" style="1"/>
    <col min="4097" max="4097" width="7" style="1" customWidth="1"/>
    <col min="4098" max="4098" width="7.5703125" style="1" customWidth="1"/>
    <col min="4099" max="4099" width="16" style="1" customWidth="1"/>
    <col min="4100" max="4100" width="8" style="1" customWidth="1"/>
    <col min="4101" max="4101" width="34.140625" style="1" customWidth="1"/>
    <col min="4102" max="4102" width="13.85546875" style="1" customWidth="1"/>
    <col min="4103" max="4352" width="9.140625" style="1"/>
    <col min="4353" max="4353" width="7" style="1" customWidth="1"/>
    <col min="4354" max="4354" width="7.5703125" style="1" customWidth="1"/>
    <col min="4355" max="4355" width="16" style="1" customWidth="1"/>
    <col min="4356" max="4356" width="8" style="1" customWidth="1"/>
    <col min="4357" max="4357" width="34.140625" style="1" customWidth="1"/>
    <col min="4358" max="4358" width="13.85546875" style="1" customWidth="1"/>
    <col min="4359" max="4608" width="9.140625" style="1"/>
    <col min="4609" max="4609" width="7" style="1" customWidth="1"/>
    <col min="4610" max="4610" width="7.5703125" style="1" customWidth="1"/>
    <col min="4611" max="4611" width="16" style="1" customWidth="1"/>
    <col min="4612" max="4612" width="8" style="1" customWidth="1"/>
    <col min="4613" max="4613" width="34.140625" style="1" customWidth="1"/>
    <col min="4614" max="4614" width="13.85546875" style="1" customWidth="1"/>
    <col min="4615" max="4864" width="9.140625" style="1"/>
    <col min="4865" max="4865" width="7" style="1" customWidth="1"/>
    <col min="4866" max="4866" width="7.5703125" style="1" customWidth="1"/>
    <col min="4867" max="4867" width="16" style="1" customWidth="1"/>
    <col min="4868" max="4868" width="8" style="1" customWidth="1"/>
    <col min="4869" max="4869" width="34.140625" style="1" customWidth="1"/>
    <col min="4870" max="4870" width="13.85546875" style="1" customWidth="1"/>
    <col min="4871" max="5120" width="9.140625" style="1"/>
    <col min="5121" max="5121" width="7" style="1" customWidth="1"/>
    <col min="5122" max="5122" width="7.5703125" style="1" customWidth="1"/>
    <col min="5123" max="5123" width="16" style="1" customWidth="1"/>
    <col min="5124" max="5124" width="8" style="1" customWidth="1"/>
    <col min="5125" max="5125" width="34.140625" style="1" customWidth="1"/>
    <col min="5126" max="5126" width="13.85546875" style="1" customWidth="1"/>
    <col min="5127" max="5376" width="9.140625" style="1"/>
    <col min="5377" max="5377" width="7" style="1" customWidth="1"/>
    <col min="5378" max="5378" width="7.5703125" style="1" customWidth="1"/>
    <col min="5379" max="5379" width="16" style="1" customWidth="1"/>
    <col min="5380" max="5380" width="8" style="1" customWidth="1"/>
    <col min="5381" max="5381" width="34.140625" style="1" customWidth="1"/>
    <col min="5382" max="5382" width="13.85546875" style="1" customWidth="1"/>
    <col min="5383" max="5632" width="9.140625" style="1"/>
    <col min="5633" max="5633" width="7" style="1" customWidth="1"/>
    <col min="5634" max="5634" width="7.5703125" style="1" customWidth="1"/>
    <col min="5635" max="5635" width="16" style="1" customWidth="1"/>
    <col min="5636" max="5636" width="8" style="1" customWidth="1"/>
    <col min="5637" max="5637" width="34.140625" style="1" customWidth="1"/>
    <col min="5638" max="5638" width="13.85546875" style="1" customWidth="1"/>
    <col min="5639" max="5888" width="9.140625" style="1"/>
    <col min="5889" max="5889" width="7" style="1" customWidth="1"/>
    <col min="5890" max="5890" width="7.5703125" style="1" customWidth="1"/>
    <col min="5891" max="5891" width="16" style="1" customWidth="1"/>
    <col min="5892" max="5892" width="8" style="1" customWidth="1"/>
    <col min="5893" max="5893" width="34.140625" style="1" customWidth="1"/>
    <col min="5894" max="5894" width="13.85546875" style="1" customWidth="1"/>
    <col min="5895" max="6144" width="9.140625" style="1"/>
    <col min="6145" max="6145" width="7" style="1" customWidth="1"/>
    <col min="6146" max="6146" width="7.5703125" style="1" customWidth="1"/>
    <col min="6147" max="6147" width="16" style="1" customWidth="1"/>
    <col min="6148" max="6148" width="8" style="1" customWidth="1"/>
    <col min="6149" max="6149" width="34.140625" style="1" customWidth="1"/>
    <col min="6150" max="6150" width="13.85546875" style="1" customWidth="1"/>
    <col min="6151" max="6400" width="9.140625" style="1"/>
    <col min="6401" max="6401" width="7" style="1" customWidth="1"/>
    <col min="6402" max="6402" width="7.5703125" style="1" customWidth="1"/>
    <col min="6403" max="6403" width="16" style="1" customWidth="1"/>
    <col min="6404" max="6404" width="8" style="1" customWidth="1"/>
    <col min="6405" max="6405" width="34.140625" style="1" customWidth="1"/>
    <col min="6406" max="6406" width="13.85546875" style="1" customWidth="1"/>
    <col min="6407" max="6656" width="9.140625" style="1"/>
    <col min="6657" max="6657" width="7" style="1" customWidth="1"/>
    <col min="6658" max="6658" width="7.5703125" style="1" customWidth="1"/>
    <col min="6659" max="6659" width="16" style="1" customWidth="1"/>
    <col min="6660" max="6660" width="8" style="1" customWidth="1"/>
    <col min="6661" max="6661" width="34.140625" style="1" customWidth="1"/>
    <col min="6662" max="6662" width="13.85546875" style="1" customWidth="1"/>
    <col min="6663" max="6912" width="9.140625" style="1"/>
    <col min="6913" max="6913" width="7" style="1" customWidth="1"/>
    <col min="6914" max="6914" width="7.5703125" style="1" customWidth="1"/>
    <col min="6915" max="6915" width="16" style="1" customWidth="1"/>
    <col min="6916" max="6916" width="8" style="1" customWidth="1"/>
    <col min="6917" max="6917" width="34.140625" style="1" customWidth="1"/>
    <col min="6918" max="6918" width="13.85546875" style="1" customWidth="1"/>
    <col min="6919" max="7168" width="9.140625" style="1"/>
    <col min="7169" max="7169" width="7" style="1" customWidth="1"/>
    <col min="7170" max="7170" width="7.5703125" style="1" customWidth="1"/>
    <col min="7171" max="7171" width="16" style="1" customWidth="1"/>
    <col min="7172" max="7172" width="8" style="1" customWidth="1"/>
    <col min="7173" max="7173" width="34.140625" style="1" customWidth="1"/>
    <col min="7174" max="7174" width="13.85546875" style="1" customWidth="1"/>
    <col min="7175" max="7424" width="9.140625" style="1"/>
    <col min="7425" max="7425" width="7" style="1" customWidth="1"/>
    <col min="7426" max="7426" width="7.5703125" style="1" customWidth="1"/>
    <col min="7427" max="7427" width="16" style="1" customWidth="1"/>
    <col min="7428" max="7428" width="8" style="1" customWidth="1"/>
    <col min="7429" max="7429" width="34.140625" style="1" customWidth="1"/>
    <col min="7430" max="7430" width="13.85546875" style="1" customWidth="1"/>
    <col min="7431" max="7680" width="9.140625" style="1"/>
    <col min="7681" max="7681" width="7" style="1" customWidth="1"/>
    <col min="7682" max="7682" width="7.5703125" style="1" customWidth="1"/>
    <col min="7683" max="7683" width="16" style="1" customWidth="1"/>
    <col min="7684" max="7684" width="8" style="1" customWidth="1"/>
    <col min="7685" max="7685" width="34.140625" style="1" customWidth="1"/>
    <col min="7686" max="7686" width="13.85546875" style="1" customWidth="1"/>
    <col min="7687" max="7936" width="9.140625" style="1"/>
    <col min="7937" max="7937" width="7" style="1" customWidth="1"/>
    <col min="7938" max="7938" width="7.5703125" style="1" customWidth="1"/>
    <col min="7939" max="7939" width="16" style="1" customWidth="1"/>
    <col min="7940" max="7940" width="8" style="1" customWidth="1"/>
    <col min="7941" max="7941" width="34.140625" style="1" customWidth="1"/>
    <col min="7942" max="7942" width="13.85546875" style="1" customWidth="1"/>
    <col min="7943" max="8192" width="9.140625" style="1"/>
    <col min="8193" max="8193" width="7" style="1" customWidth="1"/>
    <col min="8194" max="8194" width="7.5703125" style="1" customWidth="1"/>
    <col min="8195" max="8195" width="16" style="1" customWidth="1"/>
    <col min="8196" max="8196" width="8" style="1" customWidth="1"/>
    <col min="8197" max="8197" width="34.140625" style="1" customWidth="1"/>
    <col min="8198" max="8198" width="13.85546875" style="1" customWidth="1"/>
    <col min="8199" max="8448" width="9.140625" style="1"/>
    <col min="8449" max="8449" width="7" style="1" customWidth="1"/>
    <col min="8450" max="8450" width="7.5703125" style="1" customWidth="1"/>
    <col min="8451" max="8451" width="16" style="1" customWidth="1"/>
    <col min="8452" max="8452" width="8" style="1" customWidth="1"/>
    <col min="8453" max="8453" width="34.140625" style="1" customWidth="1"/>
    <col min="8454" max="8454" width="13.85546875" style="1" customWidth="1"/>
    <col min="8455" max="8704" width="9.140625" style="1"/>
    <col min="8705" max="8705" width="7" style="1" customWidth="1"/>
    <col min="8706" max="8706" width="7.5703125" style="1" customWidth="1"/>
    <col min="8707" max="8707" width="16" style="1" customWidth="1"/>
    <col min="8708" max="8708" width="8" style="1" customWidth="1"/>
    <col min="8709" max="8709" width="34.140625" style="1" customWidth="1"/>
    <col min="8710" max="8710" width="13.85546875" style="1" customWidth="1"/>
    <col min="8711" max="8960" width="9.140625" style="1"/>
    <col min="8961" max="8961" width="7" style="1" customWidth="1"/>
    <col min="8962" max="8962" width="7.5703125" style="1" customWidth="1"/>
    <col min="8963" max="8963" width="16" style="1" customWidth="1"/>
    <col min="8964" max="8964" width="8" style="1" customWidth="1"/>
    <col min="8965" max="8965" width="34.140625" style="1" customWidth="1"/>
    <col min="8966" max="8966" width="13.85546875" style="1" customWidth="1"/>
    <col min="8967" max="9216" width="9.140625" style="1"/>
    <col min="9217" max="9217" width="7" style="1" customWidth="1"/>
    <col min="9218" max="9218" width="7.5703125" style="1" customWidth="1"/>
    <col min="9219" max="9219" width="16" style="1" customWidth="1"/>
    <col min="9220" max="9220" width="8" style="1" customWidth="1"/>
    <col min="9221" max="9221" width="34.140625" style="1" customWidth="1"/>
    <col min="9222" max="9222" width="13.85546875" style="1" customWidth="1"/>
    <col min="9223" max="9472" width="9.140625" style="1"/>
    <col min="9473" max="9473" width="7" style="1" customWidth="1"/>
    <col min="9474" max="9474" width="7.5703125" style="1" customWidth="1"/>
    <col min="9475" max="9475" width="16" style="1" customWidth="1"/>
    <col min="9476" max="9476" width="8" style="1" customWidth="1"/>
    <col min="9477" max="9477" width="34.140625" style="1" customWidth="1"/>
    <col min="9478" max="9478" width="13.85546875" style="1" customWidth="1"/>
    <col min="9479" max="9728" width="9.140625" style="1"/>
    <col min="9729" max="9729" width="7" style="1" customWidth="1"/>
    <col min="9730" max="9730" width="7.5703125" style="1" customWidth="1"/>
    <col min="9731" max="9731" width="16" style="1" customWidth="1"/>
    <col min="9732" max="9732" width="8" style="1" customWidth="1"/>
    <col min="9733" max="9733" width="34.140625" style="1" customWidth="1"/>
    <col min="9734" max="9734" width="13.85546875" style="1" customWidth="1"/>
    <col min="9735" max="9984" width="9.140625" style="1"/>
    <col min="9985" max="9985" width="7" style="1" customWidth="1"/>
    <col min="9986" max="9986" width="7.5703125" style="1" customWidth="1"/>
    <col min="9987" max="9987" width="16" style="1" customWidth="1"/>
    <col min="9988" max="9988" width="8" style="1" customWidth="1"/>
    <col min="9989" max="9989" width="34.140625" style="1" customWidth="1"/>
    <col min="9990" max="9990" width="13.85546875" style="1" customWidth="1"/>
    <col min="9991" max="10240" width="9.140625" style="1"/>
    <col min="10241" max="10241" width="7" style="1" customWidth="1"/>
    <col min="10242" max="10242" width="7.5703125" style="1" customWidth="1"/>
    <col min="10243" max="10243" width="16" style="1" customWidth="1"/>
    <col min="10244" max="10244" width="8" style="1" customWidth="1"/>
    <col min="10245" max="10245" width="34.140625" style="1" customWidth="1"/>
    <col min="10246" max="10246" width="13.85546875" style="1" customWidth="1"/>
    <col min="10247" max="10496" width="9.140625" style="1"/>
    <col min="10497" max="10497" width="7" style="1" customWidth="1"/>
    <col min="10498" max="10498" width="7.5703125" style="1" customWidth="1"/>
    <col min="10499" max="10499" width="16" style="1" customWidth="1"/>
    <col min="10500" max="10500" width="8" style="1" customWidth="1"/>
    <col min="10501" max="10501" width="34.140625" style="1" customWidth="1"/>
    <col min="10502" max="10502" width="13.85546875" style="1" customWidth="1"/>
    <col min="10503" max="10752" width="9.140625" style="1"/>
    <col min="10753" max="10753" width="7" style="1" customWidth="1"/>
    <col min="10754" max="10754" width="7.5703125" style="1" customWidth="1"/>
    <col min="10755" max="10755" width="16" style="1" customWidth="1"/>
    <col min="10756" max="10756" width="8" style="1" customWidth="1"/>
    <col min="10757" max="10757" width="34.140625" style="1" customWidth="1"/>
    <col min="10758" max="10758" width="13.85546875" style="1" customWidth="1"/>
    <col min="10759" max="11008" width="9.140625" style="1"/>
    <col min="11009" max="11009" width="7" style="1" customWidth="1"/>
    <col min="11010" max="11010" width="7.5703125" style="1" customWidth="1"/>
    <col min="11011" max="11011" width="16" style="1" customWidth="1"/>
    <col min="11012" max="11012" width="8" style="1" customWidth="1"/>
    <col min="11013" max="11013" width="34.140625" style="1" customWidth="1"/>
    <col min="11014" max="11014" width="13.85546875" style="1" customWidth="1"/>
    <col min="11015" max="11264" width="9.140625" style="1"/>
    <col min="11265" max="11265" width="7" style="1" customWidth="1"/>
    <col min="11266" max="11266" width="7.5703125" style="1" customWidth="1"/>
    <col min="11267" max="11267" width="16" style="1" customWidth="1"/>
    <col min="11268" max="11268" width="8" style="1" customWidth="1"/>
    <col min="11269" max="11269" width="34.140625" style="1" customWidth="1"/>
    <col min="11270" max="11270" width="13.85546875" style="1" customWidth="1"/>
    <col min="11271" max="11520" width="9.140625" style="1"/>
    <col min="11521" max="11521" width="7" style="1" customWidth="1"/>
    <col min="11522" max="11522" width="7.5703125" style="1" customWidth="1"/>
    <col min="11523" max="11523" width="16" style="1" customWidth="1"/>
    <col min="11524" max="11524" width="8" style="1" customWidth="1"/>
    <col min="11525" max="11525" width="34.140625" style="1" customWidth="1"/>
    <col min="11526" max="11526" width="13.85546875" style="1" customWidth="1"/>
    <col min="11527" max="11776" width="9.140625" style="1"/>
    <col min="11777" max="11777" width="7" style="1" customWidth="1"/>
    <col min="11778" max="11778" width="7.5703125" style="1" customWidth="1"/>
    <col min="11779" max="11779" width="16" style="1" customWidth="1"/>
    <col min="11780" max="11780" width="8" style="1" customWidth="1"/>
    <col min="11781" max="11781" width="34.140625" style="1" customWidth="1"/>
    <col min="11782" max="11782" width="13.85546875" style="1" customWidth="1"/>
    <col min="11783" max="12032" width="9.140625" style="1"/>
    <col min="12033" max="12033" width="7" style="1" customWidth="1"/>
    <col min="12034" max="12034" width="7.5703125" style="1" customWidth="1"/>
    <col min="12035" max="12035" width="16" style="1" customWidth="1"/>
    <col min="12036" max="12036" width="8" style="1" customWidth="1"/>
    <col min="12037" max="12037" width="34.140625" style="1" customWidth="1"/>
    <col min="12038" max="12038" width="13.85546875" style="1" customWidth="1"/>
    <col min="12039" max="12288" width="9.140625" style="1"/>
    <col min="12289" max="12289" width="7" style="1" customWidth="1"/>
    <col min="12290" max="12290" width="7.5703125" style="1" customWidth="1"/>
    <col min="12291" max="12291" width="16" style="1" customWidth="1"/>
    <col min="12292" max="12292" width="8" style="1" customWidth="1"/>
    <col min="12293" max="12293" width="34.140625" style="1" customWidth="1"/>
    <col min="12294" max="12294" width="13.85546875" style="1" customWidth="1"/>
    <col min="12295" max="12544" width="9.140625" style="1"/>
    <col min="12545" max="12545" width="7" style="1" customWidth="1"/>
    <col min="12546" max="12546" width="7.5703125" style="1" customWidth="1"/>
    <col min="12547" max="12547" width="16" style="1" customWidth="1"/>
    <col min="12548" max="12548" width="8" style="1" customWidth="1"/>
    <col min="12549" max="12549" width="34.140625" style="1" customWidth="1"/>
    <col min="12550" max="12550" width="13.85546875" style="1" customWidth="1"/>
    <col min="12551" max="12800" width="9.140625" style="1"/>
    <col min="12801" max="12801" width="7" style="1" customWidth="1"/>
    <col min="12802" max="12802" width="7.5703125" style="1" customWidth="1"/>
    <col min="12803" max="12803" width="16" style="1" customWidth="1"/>
    <col min="12804" max="12804" width="8" style="1" customWidth="1"/>
    <col min="12805" max="12805" width="34.140625" style="1" customWidth="1"/>
    <col min="12806" max="12806" width="13.85546875" style="1" customWidth="1"/>
    <col min="12807" max="13056" width="9.140625" style="1"/>
    <col min="13057" max="13057" width="7" style="1" customWidth="1"/>
    <col min="13058" max="13058" width="7.5703125" style="1" customWidth="1"/>
    <col min="13059" max="13059" width="16" style="1" customWidth="1"/>
    <col min="13060" max="13060" width="8" style="1" customWidth="1"/>
    <col min="13061" max="13061" width="34.140625" style="1" customWidth="1"/>
    <col min="13062" max="13062" width="13.85546875" style="1" customWidth="1"/>
    <col min="13063" max="13312" width="9.140625" style="1"/>
    <col min="13313" max="13313" width="7" style="1" customWidth="1"/>
    <col min="13314" max="13314" width="7.5703125" style="1" customWidth="1"/>
    <col min="13315" max="13315" width="16" style="1" customWidth="1"/>
    <col min="13316" max="13316" width="8" style="1" customWidth="1"/>
    <col min="13317" max="13317" width="34.140625" style="1" customWidth="1"/>
    <col min="13318" max="13318" width="13.85546875" style="1" customWidth="1"/>
    <col min="13319" max="13568" width="9.140625" style="1"/>
    <col min="13569" max="13569" width="7" style="1" customWidth="1"/>
    <col min="13570" max="13570" width="7.5703125" style="1" customWidth="1"/>
    <col min="13571" max="13571" width="16" style="1" customWidth="1"/>
    <col min="13572" max="13572" width="8" style="1" customWidth="1"/>
    <col min="13573" max="13573" width="34.140625" style="1" customWidth="1"/>
    <col min="13574" max="13574" width="13.85546875" style="1" customWidth="1"/>
    <col min="13575" max="13824" width="9.140625" style="1"/>
    <col min="13825" max="13825" width="7" style="1" customWidth="1"/>
    <col min="13826" max="13826" width="7.5703125" style="1" customWidth="1"/>
    <col min="13827" max="13827" width="16" style="1" customWidth="1"/>
    <col min="13828" max="13828" width="8" style="1" customWidth="1"/>
    <col min="13829" max="13829" width="34.140625" style="1" customWidth="1"/>
    <col min="13830" max="13830" width="13.85546875" style="1" customWidth="1"/>
    <col min="13831" max="14080" width="9.140625" style="1"/>
    <col min="14081" max="14081" width="7" style="1" customWidth="1"/>
    <col min="14082" max="14082" width="7.5703125" style="1" customWidth="1"/>
    <col min="14083" max="14083" width="16" style="1" customWidth="1"/>
    <col min="14084" max="14084" width="8" style="1" customWidth="1"/>
    <col min="14085" max="14085" width="34.140625" style="1" customWidth="1"/>
    <col min="14086" max="14086" width="13.85546875" style="1" customWidth="1"/>
    <col min="14087" max="14336" width="9.140625" style="1"/>
    <col min="14337" max="14337" width="7" style="1" customWidth="1"/>
    <col min="14338" max="14338" width="7.5703125" style="1" customWidth="1"/>
    <col min="14339" max="14339" width="16" style="1" customWidth="1"/>
    <col min="14340" max="14340" width="8" style="1" customWidth="1"/>
    <col min="14341" max="14341" width="34.140625" style="1" customWidth="1"/>
    <col min="14342" max="14342" width="13.85546875" style="1" customWidth="1"/>
    <col min="14343" max="14592" width="9.140625" style="1"/>
    <col min="14593" max="14593" width="7" style="1" customWidth="1"/>
    <col min="14594" max="14594" width="7.5703125" style="1" customWidth="1"/>
    <col min="14595" max="14595" width="16" style="1" customWidth="1"/>
    <col min="14596" max="14596" width="8" style="1" customWidth="1"/>
    <col min="14597" max="14597" width="34.140625" style="1" customWidth="1"/>
    <col min="14598" max="14598" width="13.85546875" style="1" customWidth="1"/>
    <col min="14599" max="14848" width="9.140625" style="1"/>
    <col min="14849" max="14849" width="7" style="1" customWidth="1"/>
    <col min="14850" max="14850" width="7.5703125" style="1" customWidth="1"/>
    <col min="14851" max="14851" width="16" style="1" customWidth="1"/>
    <col min="14852" max="14852" width="8" style="1" customWidth="1"/>
    <col min="14853" max="14853" width="34.140625" style="1" customWidth="1"/>
    <col min="14854" max="14854" width="13.85546875" style="1" customWidth="1"/>
    <col min="14855" max="15104" width="9.140625" style="1"/>
    <col min="15105" max="15105" width="7" style="1" customWidth="1"/>
    <col min="15106" max="15106" width="7.5703125" style="1" customWidth="1"/>
    <col min="15107" max="15107" width="16" style="1" customWidth="1"/>
    <col min="15108" max="15108" width="8" style="1" customWidth="1"/>
    <col min="15109" max="15109" width="34.140625" style="1" customWidth="1"/>
    <col min="15110" max="15110" width="13.85546875" style="1" customWidth="1"/>
    <col min="15111" max="15360" width="9.140625" style="1"/>
    <col min="15361" max="15361" width="7" style="1" customWidth="1"/>
    <col min="15362" max="15362" width="7.5703125" style="1" customWidth="1"/>
    <col min="15363" max="15363" width="16" style="1" customWidth="1"/>
    <col min="15364" max="15364" width="8" style="1" customWidth="1"/>
    <col min="15365" max="15365" width="34.140625" style="1" customWidth="1"/>
    <col min="15366" max="15366" width="13.85546875" style="1" customWidth="1"/>
    <col min="15367" max="15616" width="9.140625" style="1"/>
    <col min="15617" max="15617" width="7" style="1" customWidth="1"/>
    <col min="15618" max="15618" width="7.5703125" style="1" customWidth="1"/>
    <col min="15619" max="15619" width="16" style="1" customWidth="1"/>
    <col min="15620" max="15620" width="8" style="1" customWidth="1"/>
    <col min="15621" max="15621" width="34.140625" style="1" customWidth="1"/>
    <col min="15622" max="15622" width="13.85546875" style="1" customWidth="1"/>
    <col min="15623" max="15872" width="9.140625" style="1"/>
    <col min="15873" max="15873" width="7" style="1" customWidth="1"/>
    <col min="15874" max="15874" width="7.5703125" style="1" customWidth="1"/>
    <col min="15875" max="15875" width="16" style="1" customWidth="1"/>
    <col min="15876" max="15876" width="8" style="1" customWidth="1"/>
    <col min="15877" max="15877" width="34.140625" style="1" customWidth="1"/>
    <col min="15878" max="15878" width="13.85546875" style="1" customWidth="1"/>
    <col min="15879" max="16128" width="9.140625" style="1"/>
    <col min="16129" max="16129" width="7" style="1" customWidth="1"/>
    <col min="16130" max="16130" width="7.5703125" style="1" customWidth="1"/>
    <col min="16131" max="16131" width="16" style="1" customWidth="1"/>
    <col min="16132" max="16132" width="8" style="1" customWidth="1"/>
    <col min="16133" max="16133" width="34.140625" style="1" customWidth="1"/>
    <col min="16134" max="16134" width="13.85546875" style="1" customWidth="1"/>
    <col min="16135" max="16384" width="9.140625" style="1"/>
  </cols>
  <sheetData>
    <row r="1" spans="1:8" ht="15.75" x14ac:dyDescent="0.25">
      <c r="E1" s="105" t="s">
        <v>433</v>
      </c>
      <c r="F1" s="105"/>
    </row>
    <row r="2" spans="1:8" ht="15.75" x14ac:dyDescent="0.25">
      <c r="E2" s="105" t="s">
        <v>0</v>
      </c>
      <c r="F2" s="105"/>
    </row>
    <row r="3" spans="1:8" ht="15.75" x14ac:dyDescent="0.25">
      <c r="E3" s="105" t="s">
        <v>466</v>
      </c>
      <c r="F3" s="105"/>
    </row>
    <row r="5" spans="1:8" ht="15.75" x14ac:dyDescent="0.25">
      <c r="A5" s="2"/>
      <c r="B5" s="2"/>
      <c r="C5" s="2"/>
      <c r="D5" s="2"/>
      <c r="E5" s="3"/>
      <c r="F5" s="4" t="s">
        <v>1</v>
      </c>
    </row>
    <row r="6" spans="1:8" ht="15.75" x14ac:dyDescent="0.25">
      <c r="A6" s="2"/>
      <c r="B6" s="2"/>
      <c r="C6" s="2"/>
      <c r="D6" s="2"/>
      <c r="E6" s="3"/>
      <c r="F6" s="4" t="s">
        <v>2</v>
      </c>
    </row>
    <row r="7" spans="1:8" ht="15.75" x14ac:dyDescent="0.25">
      <c r="A7" s="2"/>
      <c r="B7" s="2"/>
      <c r="C7" s="2"/>
      <c r="D7" s="2"/>
      <c r="E7" s="3"/>
      <c r="F7" s="4" t="s">
        <v>3</v>
      </c>
    </row>
    <row r="8" spans="1:8" ht="15.75" x14ac:dyDescent="0.25">
      <c r="A8" s="2"/>
      <c r="B8" s="2"/>
      <c r="C8" s="2"/>
      <c r="D8" s="2"/>
      <c r="E8" s="3"/>
      <c r="F8" s="4" t="s">
        <v>4</v>
      </c>
    </row>
    <row r="9" spans="1:8" x14ac:dyDescent="0.25">
      <c r="A9" s="2"/>
      <c r="B9" s="2"/>
      <c r="C9" s="2"/>
      <c r="D9" s="2"/>
      <c r="E9" s="3"/>
      <c r="F9" s="5"/>
    </row>
    <row r="10" spans="1:8" ht="36.75" customHeight="1" x14ac:dyDescent="0.25">
      <c r="A10" s="106" t="s">
        <v>5</v>
      </c>
      <c r="B10" s="106"/>
      <c r="C10" s="106"/>
      <c r="D10" s="106"/>
      <c r="E10" s="106"/>
      <c r="F10" s="106"/>
    </row>
    <row r="11" spans="1:8" ht="17.25" customHeight="1" x14ac:dyDescent="0.25">
      <c r="A11" s="6"/>
      <c r="B11" s="6"/>
      <c r="C11" s="6"/>
      <c r="D11" s="6"/>
      <c r="E11" s="6"/>
      <c r="F11" s="7"/>
    </row>
    <row r="12" spans="1:8" x14ac:dyDescent="0.25">
      <c r="A12" s="107" t="s">
        <v>6</v>
      </c>
      <c r="B12" s="107" t="s">
        <v>7</v>
      </c>
      <c r="C12" s="108" t="s">
        <v>8</v>
      </c>
      <c r="D12" s="107" t="s">
        <v>9</v>
      </c>
      <c r="E12" s="110" t="s">
        <v>10</v>
      </c>
      <c r="F12" s="110" t="s">
        <v>11</v>
      </c>
    </row>
    <row r="13" spans="1:8" ht="9" customHeight="1" x14ac:dyDescent="0.25">
      <c r="A13" s="107" t="s">
        <v>12</v>
      </c>
      <c r="B13" s="107" t="s">
        <v>13</v>
      </c>
      <c r="C13" s="109"/>
      <c r="D13" s="107" t="s">
        <v>9</v>
      </c>
      <c r="E13" s="110"/>
      <c r="F13" s="110"/>
    </row>
    <row r="14" spans="1:8" x14ac:dyDescent="0.25">
      <c r="A14" s="8" t="s">
        <v>14</v>
      </c>
      <c r="B14" s="8" t="s">
        <v>15</v>
      </c>
      <c r="C14" s="8" t="s">
        <v>16</v>
      </c>
      <c r="D14" s="8" t="s">
        <v>17</v>
      </c>
      <c r="E14" s="8" t="s">
        <v>18</v>
      </c>
      <c r="F14" s="8" t="s">
        <v>19</v>
      </c>
    </row>
    <row r="15" spans="1:8" ht="33.75" customHeight="1" x14ac:dyDescent="0.25">
      <c r="A15" s="9" t="s">
        <v>20</v>
      </c>
      <c r="B15" s="9"/>
      <c r="C15" s="9"/>
      <c r="D15" s="9"/>
      <c r="E15" s="10" t="s">
        <v>21</v>
      </c>
      <c r="F15" s="11">
        <f>F16+F55+F61+F83+F109+F166+F181</f>
        <v>44660.690739999998</v>
      </c>
      <c r="H15" s="12"/>
    </row>
    <row r="16" spans="1:8" ht="31.5" customHeight="1" x14ac:dyDescent="0.25">
      <c r="A16" s="13"/>
      <c r="B16" s="13" t="s">
        <v>22</v>
      </c>
      <c r="C16" s="13"/>
      <c r="D16" s="13"/>
      <c r="E16" s="14" t="s">
        <v>23</v>
      </c>
      <c r="F16" s="15">
        <f>F17+F23</f>
        <v>664.31500000000005</v>
      </c>
    </row>
    <row r="17" spans="1:8" ht="104.25" customHeight="1" x14ac:dyDescent="0.25">
      <c r="A17" s="13"/>
      <c r="B17" s="13" t="s">
        <v>24</v>
      </c>
      <c r="C17" s="13"/>
      <c r="D17" s="13"/>
      <c r="E17" s="14" t="s">
        <v>25</v>
      </c>
      <c r="F17" s="15">
        <v>9.6999999999999993</v>
      </c>
      <c r="H17" s="16"/>
    </row>
    <row r="18" spans="1:8" ht="34.5" customHeight="1" x14ac:dyDescent="0.25">
      <c r="A18" s="13"/>
      <c r="B18" s="13" t="s">
        <v>24</v>
      </c>
      <c r="C18" s="13" t="s">
        <v>26</v>
      </c>
      <c r="D18" s="13"/>
      <c r="E18" s="14" t="s">
        <v>27</v>
      </c>
      <c r="F18" s="15">
        <v>9.6999999999999993</v>
      </c>
    </row>
    <row r="19" spans="1:8" ht="52.5" customHeight="1" x14ac:dyDescent="0.25">
      <c r="A19" s="13"/>
      <c r="B19" s="13" t="s">
        <v>24</v>
      </c>
      <c r="C19" s="13" t="s">
        <v>28</v>
      </c>
      <c r="D19" s="13"/>
      <c r="E19" s="14" t="s">
        <v>29</v>
      </c>
      <c r="F19" s="15">
        <v>4</v>
      </c>
    </row>
    <row r="20" spans="1:8" ht="54" customHeight="1" x14ac:dyDescent="0.25">
      <c r="A20" s="13"/>
      <c r="B20" s="13" t="s">
        <v>24</v>
      </c>
      <c r="C20" s="13" t="s">
        <v>28</v>
      </c>
      <c r="D20" s="13" t="s">
        <v>30</v>
      </c>
      <c r="E20" s="14" t="s">
        <v>31</v>
      </c>
      <c r="F20" s="15">
        <v>4</v>
      </c>
    </row>
    <row r="21" spans="1:8" ht="158.25" customHeight="1" x14ac:dyDescent="0.25">
      <c r="A21" s="13"/>
      <c r="B21" s="13" t="s">
        <v>24</v>
      </c>
      <c r="C21" s="13" t="s">
        <v>32</v>
      </c>
      <c r="D21" s="13"/>
      <c r="E21" s="14" t="s">
        <v>33</v>
      </c>
      <c r="F21" s="15">
        <v>5.7</v>
      </c>
    </row>
    <row r="22" spans="1:8" ht="119.25" customHeight="1" x14ac:dyDescent="0.25">
      <c r="A22" s="13"/>
      <c r="B22" s="13" t="s">
        <v>24</v>
      </c>
      <c r="C22" s="13" t="s">
        <v>32</v>
      </c>
      <c r="D22" s="35" t="s">
        <v>82</v>
      </c>
      <c r="E22" s="14" t="s">
        <v>83</v>
      </c>
      <c r="F22" s="15">
        <v>5.7</v>
      </c>
    </row>
    <row r="23" spans="1:8" ht="34.5" customHeight="1" x14ac:dyDescent="0.25">
      <c r="A23" s="13"/>
      <c r="B23" s="13" t="s">
        <v>34</v>
      </c>
      <c r="C23" s="13"/>
      <c r="D23" s="13"/>
      <c r="E23" s="14" t="s">
        <v>35</v>
      </c>
      <c r="F23" s="15">
        <f>F24+F52</f>
        <v>654.61500000000001</v>
      </c>
    </row>
    <row r="24" spans="1:8" ht="69" customHeight="1" x14ac:dyDescent="0.25">
      <c r="A24" s="13"/>
      <c r="B24" s="13" t="s">
        <v>34</v>
      </c>
      <c r="C24" s="13" t="s">
        <v>36</v>
      </c>
      <c r="D24" s="13"/>
      <c r="E24" s="14" t="s">
        <v>37</v>
      </c>
      <c r="F24" s="15">
        <f>F25+F37</f>
        <v>617.61500000000001</v>
      </c>
    </row>
    <row r="25" spans="1:8" ht="51" customHeight="1" x14ac:dyDescent="0.25">
      <c r="A25" s="13"/>
      <c r="B25" s="13" t="s">
        <v>34</v>
      </c>
      <c r="C25" s="13" t="s">
        <v>38</v>
      </c>
      <c r="D25" s="13"/>
      <c r="E25" s="14" t="s">
        <v>39</v>
      </c>
      <c r="F25" s="15">
        <f>F26+F31+F34</f>
        <v>381.16999999999996</v>
      </c>
    </row>
    <row r="26" spans="1:8" ht="51" customHeight="1" x14ac:dyDescent="0.25">
      <c r="A26" s="13"/>
      <c r="B26" s="13" t="s">
        <v>34</v>
      </c>
      <c r="C26" s="13" t="s">
        <v>40</v>
      </c>
      <c r="D26" s="13"/>
      <c r="E26" s="14" t="s">
        <v>41</v>
      </c>
      <c r="F26" s="15">
        <f>F27+F29</f>
        <v>306.66999999999996</v>
      </c>
    </row>
    <row r="27" spans="1:8" ht="49.5" customHeight="1" x14ac:dyDescent="0.25">
      <c r="A27" s="13"/>
      <c r="B27" s="13" t="s">
        <v>34</v>
      </c>
      <c r="C27" s="13" t="s">
        <v>42</v>
      </c>
      <c r="D27" s="13"/>
      <c r="E27" s="14" t="s">
        <v>43</v>
      </c>
      <c r="F27" s="15">
        <f>F28</f>
        <v>301.71999999999997</v>
      </c>
    </row>
    <row r="28" spans="1:8" ht="55.5" customHeight="1" x14ac:dyDescent="0.25">
      <c r="A28" s="13"/>
      <c r="B28" s="13" t="s">
        <v>34</v>
      </c>
      <c r="C28" s="13" t="s">
        <v>42</v>
      </c>
      <c r="D28" s="13" t="s">
        <v>30</v>
      </c>
      <c r="E28" s="14" t="s">
        <v>31</v>
      </c>
      <c r="F28" s="15">
        <f>150+54+2.67+95.05</f>
        <v>301.71999999999997</v>
      </c>
    </row>
    <row r="29" spans="1:8" ht="36" customHeight="1" x14ac:dyDescent="0.25">
      <c r="A29" s="13"/>
      <c r="B29" s="13" t="s">
        <v>34</v>
      </c>
      <c r="C29" s="13" t="s">
        <v>44</v>
      </c>
      <c r="D29" s="13"/>
      <c r="E29" s="14" t="s">
        <v>45</v>
      </c>
      <c r="F29" s="15">
        <v>4.95</v>
      </c>
    </row>
    <row r="30" spans="1:8" ht="53.25" customHeight="1" x14ac:dyDescent="0.25">
      <c r="A30" s="13"/>
      <c r="B30" s="13" t="s">
        <v>34</v>
      </c>
      <c r="C30" s="13" t="s">
        <v>44</v>
      </c>
      <c r="D30" s="13" t="s">
        <v>30</v>
      </c>
      <c r="E30" s="14" t="s">
        <v>31</v>
      </c>
      <c r="F30" s="15">
        <v>4.95</v>
      </c>
    </row>
    <row r="31" spans="1:8" ht="54.75" customHeight="1" x14ac:dyDescent="0.25">
      <c r="A31" s="13"/>
      <c r="B31" s="13" t="s">
        <v>34</v>
      </c>
      <c r="C31" s="13" t="s">
        <v>46</v>
      </c>
      <c r="D31" s="13"/>
      <c r="E31" s="14" t="s">
        <v>47</v>
      </c>
      <c r="F31" s="15">
        <f>F32</f>
        <v>0.5</v>
      </c>
    </row>
    <row r="32" spans="1:8" ht="48" customHeight="1" x14ac:dyDescent="0.25">
      <c r="A32" s="13"/>
      <c r="B32" s="13" t="s">
        <v>34</v>
      </c>
      <c r="C32" s="13" t="s">
        <v>48</v>
      </c>
      <c r="D32" s="13"/>
      <c r="E32" s="14" t="s">
        <v>49</v>
      </c>
      <c r="F32" s="15">
        <f>F33</f>
        <v>0.5</v>
      </c>
    </row>
    <row r="33" spans="1:6" ht="50.25" customHeight="1" x14ac:dyDescent="0.25">
      <c r="A33" s="13"/>
      <c r="B33" s="13" t="s">
        <v>34</v>
      </c>
      <c r="C33" s="13" t="s">
        <v>48</v>
      </c>
      <c r="D33" s="13" t="s">
        <v>30</v>
      </c>
      <c r="E33" s="14" t="s">
        <v>31</v>
      </c>
      <c r="F33" s="15">
        <v>0.5</v>
      </c>
    </row>
    <row r="34" spans="1:6" ht="69" customHeight="1" x14ac:dyDescent="0.25">
      <c r="A34" s="13"/>
      <c r="B34" s="13" t="s">
        <v>34</v>
      </c>
      <c r="C34" s="13" t="s">
        <v>50</v>
      </c>
      <c r="D34" s="13"/>
      <c r="E34" s="14" t="s">
        <v>51</v>
      </c>
      <c r="F34" s="15">
        <f>F35</f>
        <v>74</v>
      </c>
    </row>
    <row r="35" spans="1:6" ht="82.5" customHeight="1" x14ac:dyDescent="0.25">
      <c r="A35" s="13"/>
      <c r="B35" s="13" t="s">
        <v>34</v>
      </c>
      <c r="C35" s="13" t="s">
        <v>52</v>
      </c>
      <c r="D35" s="13"/>
      <c r="E35" s="14" t="s">
        <v>53</v>
      </c>
      <c r="F35" s="15">
        <f>F36</f>
        <v>74</v>
      </c>
    </row>
    <row r="36" spans="1:6" ht="51.75" customHeight="1" x14ac:dyDescent="0.25">
      <c r="A36" s="13"/>
      <c r="B36" s="13" t="s">
        <v>34</v>
      </c>
      <c r="C36" s="13" t="s">
        <v>52</v>
      </c>
      <c r="D36" s="13" t="s">
        <v>30</v>
      </c>
      <c r="E36" s="14" t="s">
        <v>31</v>
      </c>
      <c r="F36" s="15">
        <f>60+14</f>
        <v>74</v>
      </c>
    </row>
    <row r="37" spans="1:6" ht="53.25" customHeight="1" x14ac:dyDescent="0.25">
      <c r="A37" s="13"/>
      <c r="B37" s="13" t="s">
        <v>34</v>
      </c>
      <c r="C37" s="13" t="s">
        <v>54</v>
      </c>
      <c r="D37" s="13"/>
      <c r="E37" s="14" t="s">
        <v>55</v>
      </c>
      <c r="F37" s="15">
        <f>F38+F45</f>
        <v>236.44499999999999</v>
      </c>
    </row>
    <row r="38" spans="1:6" ht="66.75" customHeight="1" x14ac:dyDescent="0.25">
      <c r="A38" s="13"/>
      <c r="B38" s="13" t="s">
        <v>34</v>
      </c>
      <c r="C38" s="13" t="s">
        <v>56</v>
      </c>
      <c r="D38" s="13"/>
      <c r="E38" s="14" t="s">
        <v>57</v>
      </c>
      <c r="F38" s="15">
        <v>55.7</v>
      </c>
    </row>
    <row r="39" spans="1:6" ht="180" customHeight="1" x14ac:dyDescent="0.25">
      <c r="A39" s="13"/>
      <c r="B39" s="13" t="s">
        <v>34</v>
      </c>
      <c r="C39" s="13" t="s">
        <v>58</v>
      </c>
      <c r="D39" s="13"/>
      <c r="E39" s="17" t="s">
        <v>59</v>
      </c>
      <c r="F39" s="15">
        <v>0.1</v>
      </c>
    </row>
    <row r="40" spans="1:6" ht="52.5" customHeight="1" x14ac:dyDescent="0.25">
      <c r="A40" s="13"/>
      <c r="B40" s="13" t="s">
        <v>34</v>
      </c>
      <c r="C40" s="13" t="s">
        <v>58</v>
      </c>
      <c r="D40" s="13" t="s">
        <v>30</v>
      </c>
      <c r="E40" s="14" t="s">
        <v>31</v>
      </c>
      <c r="F40" s="15">
        <v>0.1</v>
      </c>
    </row>
    <row r="41" spans="1:6" ht="99" customHeight="1" x14ac:dyDescent="0.25">
      <c r="A41" s="13"/>
      <c r="B41" s="13" t="s">
        <v>34</v>
      </c>
      <c r="C41" s="13" t="s">
        <v>60</v>
      </c>
      <c r="D41" s="13"/>
      <c r="E41" s="14" t="s">
        <v>61</v>
      </c>
      <c r="F41" s="15">
        <v>39.6</v>
      </c>
    </row>
    <row r="42" spans="1:6" ht="57" customHeight="1" x14ac:dyDescent="0.25">
      <c r="A42" s="13"/>
      <c r="B42" s="13" t="s">
        <v>34</v>
      </c>
      <c r="C42" s="13" t="s">
        <v>60</v>
      </c>
      <c r="D42" s="13" t="s">
        <v>30</v>
      </c>
      <c r="E42" s="14" t="s">
        <v>31</v>
      </c>
      <c r="F42" s="15">
        <v>39.6</v>
      </c>
    </row>
    <row r="43" spans="1:6" ht="68.25" customHeight="1" x14ac:dyDescent="0.25">
      <c r="A43" s="13"/>
      <c r="B43" s="13" t="s">
        <v>34</v>
      </c>
      <c r="C43" s="13" t="s">
        <v>62</v>
      </c>
      <c r="D43" s="13"/>
      <c r="E43" s="14" t="s">
        <v>63</v>
      </c>
      <c r="F43" s="15">
        <v>16</v>
      </c>
    </row>
    <row r="44" spans="1:6" ht="48.75" customHeight="1" x14ac:dyDescent="0.25">
      <c r="A44" s="13"/>
      <c r="B44" s="13" t="s">
        <v>34</v>
      </c>
      <c r="C44" s="13" t="s">
        <v>62</v>
      </c>
      <c r="D44" s="13" t="s">
        <v>30</v>
      </c>
      <c r="E44" s="14" t="s">
        <v>31</v>
      </c>
      <c r="F44" s="15">
        <v>16</v>
      </c>
    </row>
    <row r="45" spans="1:6" ht="48" customHeight="1" x14ac:dyDescent="0.25">
      <c r="A45" s="13"/>
      <c r="B45" s="13" t="s">
        <v>34</v>
      </c>
      <c r="C45" s="13" t="s">
        <v>64</v>
      </c>
      <c r="D45" s="13"/>
      <c r="E45" s="14" t="s">
        <v>65</v>
      </c>
      <c r="F45" s="15">
        <f>F46+F48+F50</f>
        <v>180.745</v>
      </c>
    </row>
    <row r="46" spans="1:6" ht="65.25" customHeight="1" x14ac:dyDescent="0.25">
      <c r="A46" s="13"/>
      <c r="B46" s="13" t="s">
        <v>34</v>
      </c>
      <c r="C46" s="13" t="s">
        <v>66</v>
      </c>
      <c r="D46" s="13"/>
      <c r="E46" s="14" t="s">
        <v>67</v>
      </c>
      <c r="F46" s="15">
        <f>F47</f>
        <v>152.745</v>
      </c>
    </row>
    <row r="47" spans="1:6" ht="51" customHeight="1" x14ac:dyDescent="0.25">
      <c r="A47" s="13"/>
      <c r="B47" s="13" t="s">
        <v>34</v>
      </c>
      <c r="C47" s="13" t="s">
        <v>66</v>
      </c>
      <c r="D47" s="13" t="s">
        <v>30</v>
      </c>
      <c r="E47" s="14" t="s">
        <v>31</v>
      </c>
      <c r="F47" s="15">
        <f>80+52.745+20</f>
        <v>152.745</v>
      </c>
    </row>
    <row r="48" spans="1:6" ht="36.75" customHeight="1" x14ac:dyDescent="0.25">
      <c r="A48" s="13"/>
      <c r="B48" s="13" t="s">
        <v>34</v>
      </c>
      <c r="C48" s="13" t="s">
        <v>68</v>
      </c>
      <c r="D48" s="13"/>
      <c r="E48" s="14" t="s">
        <v>69</v>
      </c>
      <c r="F48" s="15">
        <v>12</v>
      </c>
    </row>
    <row r="49" spans="1:6" ht="54.75" customHeight="1" x14ac:dyDescent="0.25">
      <c r="A49" s="13"/>
      <c r="B49" s="13" t="s">
        <v>34</v>
      </c>
      <c r="C49" s="13" t="s">
        <v>68</v>
      </c>
      <c r="D49" s="13" t="s">
        <v>30</v>
      </c>
      <c r="E49" s="14" t="s">
        <v>31</v>
      </c>
      <c r="F49" s="15">
        <v>12</v>
      </c>
    </row>
    <row r="50" spans="1:6" ht="67.5" customHeight="1" x14ac:dyDescent="0.25">
      <c r="A50" s="13"/>
      <c r="B50" s="13" t="s">
        <v>34</v>
      </c>
      <c r="C50" s="13" t="s">
        <v>70</v>
      </c>
      <c r="D50" s="13"/>
      <c r="E50" s="14" t="s">
        <v>71</v>
      </c>
      <c r="F50" s="15">
        <v>16</v>
      </c>
    </row>
    <row r="51" spans="1:6" ht="52.5" customHeight="1" x14ac:dyDescent="0.25">
      <c r="A51" s="13"/>
      <c r="B51" s="13" t="s">
        <v>34</v>
      </c>
      <c r="C51" s="13" t="s">
        <v>70</v>
      </c>
      <c r="D51" s="13" t="s">
        <v>30</v>
      </c>
      <c r="E51" s="14" t="s">
        <v>31</v>
      </c>
      <c r="F51" s="15">
        <v>16</v>
      </c>
    </row>
    <row r="52" spans="1:6" ht="35.25" customHeight="1" x14ac:dyDescent="0.25">
      <c r="A52" s="13"/>
      <c r="B52" s="13" t="s">
        <v>34</v>
      </c>
      <c r="C52" s="13" t="s">
        <v>26</v>
      </c>
      <c r="D52" s="13"/>
      <c r="E52" s="14" t="s">
        <v>27</v>
      </c>
      <c r="F52" s="15">
        <v>37</v>
      </c>
    </row>
    <row r="53" spans="1:6" ht="37.5" customHeight="1" x14ac:dyDescent="0.25">
      <c r="A53" s="13"/>
      <c r="B53" s="13" t="s">
        <v>34</v>
      </c>
      <c r="C53" s="13" t="s">
        <v>72</v>
      </c>
      <c r="D53" s="13"/>
      <c r="E53" s="14" t="s">
        <v>73</v>
      </c>
      <c r="F53" s="15">
        <v>37</v>
      </c>
    </row>
    <row r="54" spans="1:6" ht="21" customHeight="1" x14ac:dyDescent="0.25">
      <c r="A54" s="13"/>
      <c r="B54" s="13" t="s">
        <v>34</v>
      </c>
      <c r="C54" s="13" t="s">
        <v>72</v>
      </c>
      <c r="D54" s="13" t="s">
        <v>74</v>
      </c>
      <c r="E54" s="14" t="s">
        <v>75</v>
      </c>
      <c r="F54" s="15">
        <v>37</v>
      </c>
    </row>
    <row r="55" spans="1:6" ht="21" customHeight="1" x14ac:dyDescent="0.25">
      <c r="A55" s="13"/>
      <c r="B55" s="18" t="s">
        <v>76</v>
      </c>
      <c r="C55" s="13"/>
      <c r="D55" s="13"/>
      <c r="E55" s="19" t="s">
        <v>77</v>
      </c>
      <c r="F55" s="20">
        <f>F56</f>
        <v>441.6</v>
      </c>
    </row>
    <row r="56" spans="1:6" ht="34.5" customHeight="1" x14ac:dyDescent="0.25">
      <c r="A56" s="13"/>
      <c r="B56" s="13" t="s">
        <v>78</v>
      </c>
      <c r="C56" s="13"/>
      <c r="D56" s="13"/>
      <c r="E56" s="19" t="s">
        <v>79</v>
      </c>
      <c r="F56" s="15">
        <f>F57</f>
        <v>441.6</v>
      </c>
    </row>
    <row r="57" spans="1:6" ht="33" customHeight="1" x14ac:dyDescent="0.25">
      <c r="A57" s="13"/>
      <c r="B57" s="13" t="s">
        <v>78</v>
      </c>
      <c r="C57" s="13" t="s">
        <v>26</v>
      </c>
      <c r="D57" s="13"/>
      <c r="E57" s="14" t="s">
        <v>27</v>
      </c>
      <c r="F57" s="15">
        <f>F58</f>
        <v>441.6</v>
      </c>
    </row>
    <row r="58" spans="1:6" ht="68.25" customHeight="1" x14ac:dyDescent="0.25">
      <c r="A58" s="13"/>
      <c r="B58" s="13" t="s">
        <v>78</v>
      </c>
      <c r="C58" s="13" t="s">
        <v>80</v>
      </c>
      <c r="D58" s="13"/>
      <c r="E58" s="14" t="s">
        <v>81</v>
      </c>
      <c r="F58" s="15">
        <f>F59+F60</f>
        <v>441.6</v>
      </c>
    </row>
    <row r="59" spans="1:6" ht="126" customHeight="1" x14ac:dyDescent="0.25">
      <c r="A59" s="13"/>
      <c r="B59" s="13" t="s">
        <v>78</v>
      </c>
      <c r="C59" s="13" t="s">
        <v>80</v>
      </c>
      <c r="D59" s="13" t="s">
        <v>82</v>
      </c>
      <c r="E59" s="14" t="s">
        <v>83</v>
      </c>
      <c r="F59" s="15">
        <f>'5'!D139</f>
        <v>393.02366000000001</v>
      </c>
    </row>
    <row r="60" spans="1:6" ht="54" customHeight="1" x14ac:dyDescent="0.25">
      <c r="A60" s="13"/>
      <c r="B60" s="13" t="s">
        <v>78</v>
      </c>
      <c r="C60" s="13" t="s">
        <v>80</v>
      </c>
      <c r="D60" s="13" t="s">
        <v>30</v>
      </c>
      <c r="E60" s="14" t="s">
        <v>31</v>
      </c>
      <c r="F60" s="15">
        <f>'5'!D140</f>
        <v>48.576340000000002</v>
      </c>
    </row>
    <row r="61" spans="1:6" ht="68.25" customHeight="1" x14ac:dyDescent="0.25">
      <c r="A61" s="13"/>
      <c r="B61" s="13" t="s">
        <v>84</v>
      </c>
      <c r="C61" s="13"/>
      <c r="D61" s="13"/>
      <c r="E61" s="14" t="s">
        <v>85</v>
      </c>
      <c r="F61" s="15">
        <f>F62+F71+F77</f>
        <v>260.89999999999998</v>
      </c>
    </row>
    <row r="62" spans="1:6" ht="69" customHeight="1" x14ac:dyDescent="0.25">
      <c r="A62" s="13"/>
      <c r="B62" s="13" t="s">
        <v>86</v>
      </c>
      <c r="C62" s="13"/>
      <c r="D62" s="13"/>
      <c r="E62" s="14" t="s">
        <v>87</v>
      </c>
      <c r="F62" s="15">
        <f>F63</f>
        <v>39.5</v>
      </c>
    </row>
    <row r="63" spans="1:6" ht="68.25" customHeight="1" x14ac:dyDescent="0.25">
      <c r="A63" s="13"/>
      <c r="B63" s="13" t="s">
        <v>86</v>
      </c>
      <c r="C63" s="13" t="s">
        <v>88</v>
      </c>
      <c r="D63" s="13"/>
      <c r="E63" s="14" t="s">
        <v>89</v>
      </c>
      <c r="F63" s="15">
        <f>F64</f>
        <v>39.5</v>
      </c>
    </row>
    <row r="64" spans="1:6" ht="132.75" customHeight="1" x14ac:dyDescent="0.25">
      <c r="A64" s="13"/>
      <c r="B64" s="13" t="s">
        <v>86</v>
      </c>
      <c r="C64" s="13" t="s">
        <v>90</v>
      </c>
      <c r="D64" s="13"/>
      <c r="E64" s="14" t="s">
        <v>91</v>
      </c>
      <c r="F64" s="15">
        <f>F65+F68</f>
        <v>39.5</v>
      </c>
    </row>
    <row r="65" spans="1:6" ht="66" customHeight="1" x14ac:dyDescent="0.25">
      <c r="A65" s="13"/>
      <c r="B65" s="13" t="s">
        <v>86</v>
      </c>
      <c r="C65" s="13" t="s">
        <v>92</v>
      </c>
      <c r="D65" s="13"/>
      <c r="E65" s="14" t="s">
        <v>93</v>
      </c>
      <c r="F65" s="15">
        <f>F66</f>
        <v>19.5</v>
      </c>
    </row>
    <row r="66" spans="1:6" ht="81" customHeight="1" x14ac:dyDescent="0.25">
      <c r="A66" s="13"/>
      <c r="B66" s="13" t="s">
        <v>86</v>
      </c>
      <c r="C66" s="13" t="s">
        <v>94</v>
      </c>
      <c r="D66" s="13"/>
      <c r="E66" s="14" t="s">
        <v>95</v>
      </c>
      <c r="F66" s="15">
        <f>F67</f>
        <v>19.5</v>
      </c>
    </row>
    <row r="67" spans="1:6" ht="53.25" customHeight="1" x14ac:dyDescent="0.25">
      <c r="A67" s="13"/>
      <c r="B67" s="13" t="s">
        <v>86</v>
      </c>
      <c r="C67" s="13" t="s">
        <v>94</v>
      </c>
      <c r="D67" s="13" t="s">
        <v>30</v>
      </c>
      <c r="E67" s="14" t="s">
        <v>31</v>
      </c>
      <c r="F67" s="15">
        <f>25-5.5</f>
        <v>19.5</v>
      </c>
    </row>
    <row r="68" spans="1:6" ht="79.5" customHeight="1" x14ac:dyDescent="0.25">
      <c r="A68" s="13"/>
      <c r="B68" s="13" t="s">
        <v>86</v>
      </c>
      <c r="C68" s="13" t="s">
        <v>96</v>
      </c>
      <c r="D68" s="13"/>
      <c r="E68" s="14" t="s">
        <v>97</v>
      </c>
      <c r="F68" s="15">
        <v>20</v>
      </c>
    </row>
    <row r="69" spans="1:6" ht="97.5" customHeight="1" x14ac:dyDescent="0.25">
      <c r="A69" s="13"/>
      <c r="B69" s="13" t="s">
        <v>86</v>
      </c>
      <c r="C69" s="13" t="s">
        <v>98</v>
      </c>
      <c r="D69" s="13"/>
      <c r="E69" s="14" t="s">
        <v>99</v>
      </c>
      <c r="F69" s="15">
        <v>20</v>
      </c>
    </row>
    <row r="70" spans="1:6" ht="53.25" customHeight="1" x14ac:dyDescent="0.25">
      <c r="A70" s="13"/>
      <c r="B70" s="13" t="s">
        <v>86</v>
      </c>
      <c r="C70" s="13" t="s">
        <v>98</v>
      </c>
      <c r="D70" s="13" t="s">
        <v>30</v>
      </c>
      <c r="E70" s="14" t="s">
        <v>31</v>
      </c>
      <c r="F70" s="15">
        <v>20</v>
      </c>
    </row>
    <row r="71" spans="1:6" ht="31.5" customHeight="1" x14ac:dyDescent="0.25">
      <c r="A71" s="13"/>
      <c r="B71" s="13" t="s">
        <v>100</v>
      </c>
      <c r="C71" s="13"/>
      <c r="D71" s="13"/>
      <c r="E71" s="14" t="s">
        <v>101</v>
      </c>
      <c r="F71" s="15">
        <f>F72</f>
        <v>43</v>
      </c>
    </row>
    <row r="72" spans="1:6" ht="65.25" customHeight="1" x14ac:dyDescent="0.25">
      <c r="A72" s="13"/>
      <c r="B72" s="13" t="s">
        <v>100</v>
      </c>
      <c r="C72" s="13" t="s">
        <v>88</v>
      </c>
      <c r="D72" s="13"/>
      <c r="E72" s="14" t="s">
        <v>89</v>
      </c>
      <c r="F72" s="15">
        <f>F73</f>
        <v>43</v>
      </c>
    </row>
    <row r="73" spans="1:6" ht="129" customHeight="1" x14ac:dyDescent="0.25">
      <c r="A73" s="13"/>
      <c r="B73" s="13" t="s">
        <v>100</v>
      </c>
      <c r="C73" s="13" t="s">
        <v>90</v>
      </c>
      <c r="D73" s="13"/>
      <c r="E73" s="14" t="s">
        <v>91</v>
      </c>
      <c r="F73" s="15">
        <f>F74</f>
        <v>43</v>
      </c>
    </row>
    <row r="74" spans="1:6" ht="101.25" customHeight="1" x14ac:dyDescent="0.25">
      <c r="A74" s="13"/>
      <c r="B74" s="13" t="s">
        <v>100</v>
      </c>
      <c r="C74" s="13" t="s">
        <v>102</v>
      </c>
      <c r="D74" s="13"/>
      <c r="E74" s="14" t="s">
        <v>103</v>
      </c>
      <c r="F74" s="15">
        <f>F75</f>
        <v>43</v>
      </c>
    </row>
    <row r="75" spans="1:6" ht="51" customHeight="1" x14ac:dyDescent="0.25">
      <c r="A75" s="13"/>
      <c r="B75" s="13" t="s">
        <v>100</v>
      </c>
      <c r="C75" s="13" t="s">
        <v>104</v>
      </c>
      <c r="D75" s="13"/>
      <c r="E75" s="14" t="s">
        <v>105</v>
      </c>
      <c r="F75" s="15">
        <f>F76</f>
        <v>43</v>
      </c>
    </row>
    <row r="76" spans="1:6" ht="68.25" customHeight="1" x14ac:dyDescent="0.25">
      <c r="A76" s="13"/>
      <c r="B76" s="13" t="s">
        <v>100</v>
      </c>
      <c r="C76" s="13" t="s">
        <v>104</v>
      </c>
      <c r="D76" s="13" t="s">
        <v>106</v>
      </c>
      <c r="E76" s="14" t="s">
        <v>107</v>
      </c>
      <c r="F76" s="15">
        <f>188-145</f>
        <v>43</v>
      </c>
    </row>
    <row r="77" spans="1:6" ht="55.5" customHeight="1" x14ac:dyDescent="0.25">
      <c r="A77" s="13"/>
      <c r="B77" s="13" t="s">
        <v>108</v>
      </c>
      <c r="C77" s="13"/>
      <c r="D77" s="13"/>
      <c r="E77" s="14" t="s">
        <v>109</v>
      </c>
      <c r="F77" s="15">
        <v>178.4</v>
      </c>
    </row>
    <row r="78" spans="1:6" ht="69.75" customHeight="1" x14ac:dyDescent="0.25">
      <c r="A78" s="13"/>
      <c r="B78" s="13" t="s">
        <v>108</v>
      </c>
      <c r="C78" s="13" t="s">
        <v>88</v>
      </c>
      <c r="D78" s="13"/>
      <c r="E78" s="14" t="s">
        <v>89</v>
      </c>
      <c r="F78" s="15">
        <v>178.4</v>
      </c>
    </row>
    <row r="79" spans="1:6" ht="69.75" customHeight="1" x14ac:dyDescent="0.25">
      <c r="A79" s="13"/>
      <c r="B79" s="13" t="s">
        <v>108</v>
      </c>
      <c r="C79" s="13" t="s">
        <v>110</v>
      </c>
      <c r="D79" s="13"/>
      <c r="E79" s="14" t="s">
        <v>111</v>
      </c>
      <c r="F79" s="15">
        <v>178.4</v>
      </c>
    </row>
    <row r="80" spans="1:6" ht="66.75" customHeight="1" x14ac:dyDescent="0.25">
      <c r="A80" s="13"/>
      <c r="B80" s="13" t="s">
        <v>108</v>
      </c>
      <c r="C80" s="13" t="s">
        <v>112</v>
      </c>
      <c r="D80" s="13"/>
      <c r="E80" s="14" t="s">
        <v>113</v>
      </c>
      <c r="F80" s="15">
        <v>178.4</v>
      </c>
    </row>
    <row r="81" spans="1:6" ht="83.25" customHeight="1" x14ac:dyDescent="0.25">
      <c r="A81" s="13"/>
      <c r="B81" s="13" t="s">
        <v>108</v>
      </c>
      <c r="C81" s="13" t="s">
        <v>114</v>
      </c>
      <c r="D81" s="13"/>
      <c r="E81" s="14" t="s">
        <v>115</v>
      </c>
      <c r="F81" s="15">
        <v>178.4</v>
      </c>
    </row>
    <row r="82" spans="1:6" ht="35.25" customHeight="1" x14ac:dyDescent="0.25">
      <c r="A82" s="13"/>
      <c r="B82" s="13" t="s">
        <v>108</v>
      </c>
      <c r="C82" s="13" t="s">
        <v>114</v>
      </c>
      <c r="D82" s="13" t="s">
        <v>116</v>
      </c>
      <c r="E82" s="14" t="s">
        <v>117</v>
      </c>
      <c r="F82" s="15">
        <v>178.4</v>
      </c>
    </row>
    <row r="83" spans="1:6" ht="24.75" customHeight="1" x14ac:dyDescent="0.25">
      <c r="A83" s="13"/>
      <c r="B83" s="13" t="s">
        <v>118</v>
      </c>
      <c r="C83" s="13"/>
      <c r="D83" s="13"/>
      <c r="E83" s="14" t="s">
        <v>119</v>
      </c>
      <c r="F83" s="15">
        <f>F84+F88</f>
        <v>14653.144419999999</v>
      </c>
    </row>
    <row r="84" spans="1:6" ht="22.5" customHeight="1" x14ac:dyDescent="0.25">
      <c r="A84" s="13"/>
      <c r="B84" s="13" t="s">
        <v>120</v>
      </c>
      <c r="C84" s="13"/>
      <c r="D84" s="13"/>
      <c r="E84" s="14" t="s">
        <v>121</v>
      </c>
      <c r="F84" s="15">
        <v>90.9</v>
      </c>
    </row>
    <row r="85" spans="1:6" ht="50.25" customHeight="1" x14ac:dyDescent="0.25">
      <c r="A85" s="13"/>
      <c r="B85" s="13" t="s">
        <v>120</v>
      </c>
      <c r="C85" s="13" t="s">
        <v>122</v>
      </c>
      <c r="D85" s="13"/>
      <c r="E85" s="14" t="s">
        <v>123</v>
      </c>
      <c r="F85" s="15">
        <v>90.9</v>
      </c>
    </row>
    <row r="86" spans="1:6" ht="114.75" customHeight="1" x14ac:dyDescent="0.25">
      <c r="A86" s="13"/>
      <c r="B86" s="13" t="s">
        <v>120</v>
      </c>
      <c r="C86" s="13" t="s">
        <v>124</v>
      </c>
      <c r="D86" s="13"/>
      <c r="E86" s="14" t="s">
        <v>125</v>
      </c>
      <c r="F86" s="15">
        <v>90.9</v>
      </c>
    </row>
    <row r="87" spans="1:6" ht="49.5" customHeight="1" x14ac:dyDescent="0.25">
      <c r="A87" s="13"/>
      <c r="B87" s="13" t="s">
        <v>120</v>
      </c>
      <c r="C87" s="13" t="s">
        <v>124</v>
      </c>
      <c r="D87" s="13" t="s">
        <v>30</v>
      </c>
      <c r="E87" s="14" t="s">
        <v>31</v>
      </c>
      <c r="F87" s="15">
        <v>90.9</v>
      </c>
    </row>
    <row r="88" spans="1:6" ht="31.5" customHeight="1" x14ac:dyDescent="0.25">
      <c r="A88" s="13"/>
      <c r="B88" s="13" t="s">
        <v>126</v>
      </c>
      <c r="C88" s="13"/>
      <c r="D88" s="13"/>
      <c r="E88" s="14" t="s">
        <v>127</v>
      </c>
      <c r="F88" s="15">
        <f>F89+F99</f>
        <v>14562.244419999999</v>
      </c>
    </row>
    <row r="89" spans="1:6" ht="83.25" customHeight="1" x14ac:dyDescent="0.25">
      <c r="A89" s="13"/>
      <c r="B89" s="13" t="s">
        <v>126</v>
      </c>
      <c r="C89" s="13" t="s">
        <v>128</v>
      </c>
      <c r="D89" s="13"/>
      <c r="E89" s="14" t="s">
        <v>129</v>
      </c>
      <c r="F89" s="15">
        <f>F90</f>
        <v>10571.022199999999</v>
      </c>
    </row>
    <row r="90" spans="1:6" ht="81" customHeight="1" x14ac:dyDescent="0.25">
      <c r="A90" s="13"/>
      <c r="B90" s="13" t="s">
        <v>126</v>
      </c>
      <c r="C90" s="13" t="s">
        <v>130</v>
      </c>
      <c r="D90" s="13"/>
      <c r="E90" s="14" t="s">
        <v>131</v>
      </c>
      <c r="F90" s="15">
        <f>F91</f>
        <v>10571.022199999999</v>
      </c>
    </row>
    <row r="91" spans="1:6" ht="69" customHeight="1" x14ac:dyDescent="0.25">
      <c r="A91" s="13"/>
      <c r="B91" s="13" t="s">
        <v>126</v>
      </c>
      <c r="C91" s="13" t="s">
        <v>132</v>
      </c>
      <c r="D91" s="13"/>
      <c r="E91" s="14" t="s">
        <v>133</v>
      </c>
      <c r="F91" s="15">
        <f>F92+F95+F97</f>
        <v>10571.022199999999</v>
      </c>
    </row>
    <row r="92" spans="1:6" ht="34.5" customHeight="1" x14ac:dyDescent="0.25">
      <c r="A92" s="13"/>
      <c r="B92" s="13" t="s">
        <v>126</v>
      </c>
      <c r="C92" s="28" t="s">
        <v>134</v>
      </c>
      <c r="D92" s="13"/>
      <c r="E92" s="14" t="s">
        <v>135</v>
      </c>
      <c r="F92" s="15">
        <f>F93+F94</f>
        <v>1490.3622</v>
      </c>
    </row>
    <row r="93" spans="1:6" ht="53.25" customHeight="1" x14ac:dyDescent="0.25">
      <c r="A93" s="13"/>
      <c r="B93" s="13" t="s">
        <v>126</v>
      </c>
      <c r="C93" s="13" t="s">
        <v>134</v>
      </c>
      <c r="D93" s="13" t="s">
        <v>30</v>
      </c>
      <c r="E93" s="14" t="s">
        <v>31</v>
      </c>
      <c r="F93" s="15">
        <f>300+202.77+200+202.71+750+27.16984+156.62825-156.62825-477.18074</f>
        <v>1205.4691</v>
      </c>
    </row>
    <row r="94" spans="1:6" ht="19.5" customHeight="1" x14ac:dyDescent="0.25">
      <c r="A94" s="13"/>
      <c r="B94" s="13" t="s">
        <v>126</v>
      </c>
      <c r="C94" s="13" t="s">
        <v>134</v>
      </c>
      <c r="D94" s="13" t="s">
        <v>136</v>
      </c>
      <c r="E94" s="14" t="s">
        <v>137</v>
      </c>
      <c r="F94" s="15">
        <f>355.9-71.0069</f>
        <v>284.8931</v>
      </c>
    </row>
    <row r="95" spans="1:6" ht="18.75" customHeight="1" x14ac:dyDescent="0.25">
      <c r="A95" s="13"/>
      <c r="B95" s="13" t="s">
        <v>126</v>
      </c>
      <c r="C95" s="13" t="s">
        <v>138</v>
      </c>
      <c r="D95" s="13"/>
      <c r="E95" s="14" t="s">
        <v>139</v>
      </c>
      <c r="F95" s="15">
        <f>F96</f>
        <v>7749.2</v>
      </c>
    </row>
    <row r="96" spans="1:6" ht="52.5" customHeight="1" x14ac:dyDescent="0.25">
      <c r="A96" s="13"/>
      <c r="B96" s="13" t="s">
        <v>126</v>
      </c>
      <c r="C96" s="13" t="s">
        <v>138</v>
      </c>
      <c r="D96" s="13" t="s">
        <v>30</v>
      </c>
      <c r="E96" s="14" t="s">
        <v>31</v>
      </c>
      <c r="F96" s="15">
        <f>7699.2+250-200</f>
        <v>7749.2</v>
      </c>
    </row>
    <row r="97" spans="1:6" ht="102.75" customHeight="1" x14ac:dyDescent="0.25">
      <c r="A97" s="13"/>
      <c r="B97" s="13" t="s">
        <v>126</v>
      </c>
      <c r="C97" s="13" t="s">
        <v>140</v>
      </c>
      <c r="D97" s="13"/>
      <c r="E97" s="14" t="s">
        <v>141</v>
      </c>
      <c r="F97" s="15">
        <f>F98</f>
        <v>1331.46</v>
      </c>
    </row>
    <row r="98" spans="1:6" ht="21" customHeight="1" x14ac:dyDescent="0.25">
      <c r="A98" s="13"/>
      <c r="B98" s="13" t="s">
        <v>126</v>
      </c>
      <c r="C98" s="13" t="s">
        <v>140</v>
      </c>
      <c r="D98" s="13" t="s">
        <v>136</v>
      </c>
      <c r="E98" s="14" t="s">
        <v>137</v>
      </c>
      <c r="F98" s="21">
        <f>1055.47+275.99</f>
        <v>1331.46</v>
      </c>
    </row>
    <row r="99" spans="1:6" ht="98.25" customHeight="1" x14ac:dyDescent="0.25">
      <c r="A99" s="13"/>
      <c r="B99" s="13" t="s">
        <v>126</v>
      </c>
      <c r="C99" s="13" t="s">
        <v>164</v>
      </c>
      <c r="D99" s="13"/>
      <c r="E99" s="14" t="s">
        <v>165</v>
      </c>
      <c r="F99" s="21">
        <f>F100</f>
        <v>3991.2222199999997</v>
      </c>
    </row>
    <row r="100" spans="1:6" ht="48.75" customHeight="1" x14ac:dyDescent="0.25">
      <c r="A100" s="13"/>
      <c r="B100" s="13" t="s">
        <v>126</v>
      </c>
      <c r="C100" s="13" t="s">
        <v>166</v>
      </c>
      <c r="D100" s="13"/>
      <c r="E100" s="14" t="s">
        <v>167</v>
      </c>
      <c r="F100" s="21">
        <f>F101+F106</f>
        <v>3991.2222199999997</v>
      </c>
    </row>
    <row r="101" spans="1:6" ht="48" customHeight="1" x14ac:dyDescent="0.25">
      <c r="A101" s="13"/>
      <c r="B101" s="13" t="s">
        <v>126</v>
      </c>
      <c r="C101" s="13" t="s">
        <v>168</v>
      </c>
      <c r="D101" s="13"/>
      <c r="E101" s="23" t="s">
        <v>169</v>
      </c>
      <c r="F101" s="21">
        <f>F102+F104</f>
        <v>803.56222000000002</v>
      </c>
    </row>
    <row r="102" spans="1:6" ht="81" customHeight="1" x14ac:dyDescent="0.25">
      <c r="A102" s="13"/>
      <c r="B102" s="13" t="s">
        <v>126</v>
      </c>
      <c r="C102" s="13" t="s">
        <v>170</v>
      </c>
      <c r="D102" s="13"/>
      <c r="E102" s="23" t="s">
        <v>171</v>
      </c>
      <c r="F102" s="21">
        <f>F103</f>
        <v>722.22221999999999</v>
      </c>
    </row>
    <row r="103" spans="1:6" ht="50.25" customHeight="1" x14ac:dyDescent="0.25">
      <c r="A103" s="13"/>
      <c r="B103" s="13" t="s">
        <v>126</v>
      </c>
      <c r="C103" s="13" t="s">
        <v>170</v>
      </c>
      <c r="D103" s="13" t="s">
        <v>30</v>
      </c>
      <c r="E103" s="23" t="s">
        <v>31</v>
      </c>
      <c r="F103" s="21">
        <v>722.22221999999999</v>
      </c>
    </row>
    <row r="104" spans="1:6" ht="36" customHeight="1" x14ac:dyDescent="0.25">
      <c r="A104" s="13"/>
      <c r="B104" s="13" t="s">
        <v>126</v>
      </c>
      <c r="C104" s="13" t="s">
        <v>256</v>
      </c>
      <c r="D104" s="13"/>
      <c r="E104" s="32" t="s">
        <v>274</v>
      </c>
      <c r="F104" s="21">
        <f>F105</f>
        <v>81.34</v>
      </c>
    </row>
    <row r="105" spans="1:6" ht="50.25" customHeight="1" x14ac:dyDescent="0.25">
      <c r="A105" s="13"/>
      <c r="B105" s="13" t="s">
        <v>126</v>
      </c>
      <c r="C105" s="13" t="s">
        <v>256</v>
      </c>
      <c r="D105" s="13" t="s">
        <v>30</v>
      </c>
      <c r="E105" s="23" t="s">
        <v>31</v>
      </c>
      <c r="F105" s="21">
        <v>81.34</v>
      </c>
    </row>
    <row r="106" spans="1:6" ht="63.75" customHeight="1" x14ac:dyDescent="0.25">
      <c r="A106" s="13"/>
      <c r="B106" s="13" t="s">
        <v>126</v>
      </c>
      <c r="C106" s="13" t="s">
        <v>172</v>
      </c>
      <c r="D106" s="22"/>
      <c r="E106" s="23" t="s">
        <v>173</v>
      </c>
      <c r="F106" s="21">
        <f>F107</f>
        <v>3187.66</v>
      </c>
    </row>
    <row r="107" spans="1:6" ht="48" customHeight="1" x14ac:dyDescent="0.25">
      <c r="A107" s="13"/>
      <c r="B107" s="13" t="s">
        <v>126</v>
      </c>
      <c r="C107" s="28" t="s">
        <v>174</v>
      </c>
      <c r="D107" s="22"/>
      <c r="E107" s="23" t="s">
        <v>175</v>
      </c>
      <c r="F107" s="21">
        <f>F108</f>
        <v>3187.66</v>
      </c>
    </row>
    <row r="108" spans="1:6" ht="48" customHeight="1" x14ac:dyDescent="0.25">
      <c r="A108" s="13"/>
      <c r="B108" s="13" t="s">
        <v>126</v>
      </c>
      <c r="C108" s="13" t="s">
        <v>174</v>
      </c>
      <c r="D108" s="22" t="s">
        <v>30</v>
      </c>
      <c r="E108" s="23" t="s">
        <v>31</v>
      </c>
      <c r="F108" s="21">
        <v>3187.66</v>
      </c>
    </row>
    <row r="109" spans="1:6" ht="34.5" customHeight="1" x14ac:dyDescent="0.25">
      <c r="A109" s="13"/>
      <c r="B109" s="13" t="s">
        <v>142</v>
      </c>
      <c r="C109" s="13"/>
      <c r="D109" s="13"/>
      <c r="E109" s="14" t="s">
        <v>143</v>
      </c>
      <c r="F109" s="15">
        <f>F110+F122+F156</f>
        <v>17527.871729999999</v>
      </c>
    </row>
    <row r="110" spans="1:6" ht="20.25" customHeight="1" x14ac:dyDescent="0.25">
      <c r="A110" s="13"/>
      <c r="B110" s="13" t="s">
        <v>144</v>
      </c>
      <c r="C110" s="13"/>
      <c r="D110" s="13"/>
      <c r="E110" s="14" t="s">
        <v>145</v>
      </c>
      <c r="F110" s="15">
        <f>F111</f>
        <v>681.28330000000005</v>
      </c>
    </row>
    <row r="111" spans="1:6" ht="69.75" customHeight="1" x14ac:dyDescent="0.25">
      <c r="A111" s="13"/>
      <c r="B111" s="13" t="s">
        <v>144</v>
      </c>
      <c r="C111" s="13" t="s">
        <v>36</v>
      </c>
      <c r="D111" s="13"/>
      <c r="E111" s="14" t="s">
        <v>37</v>
      </c>
      <c r="F111" s="15">
        <f>F112</f>
        <v>681.28330000000005</v>
      </c>
    </row>
    <row r="112" spans="1:6" ht="49.5" customHeight="1" x14ac:dyDescent="0.25">
      <c r="A112" s="13"/>
      <c r="B112" s="13" t="s">
        <v>144</v>
      </c>
      <c r="C112" s="13" t="s">
        <v>38</v>
      </c>
      <c r="D112" s="13"/>
      <c r="E112" s="14" t="s">
        <v>39</v>
      </c>
      <c r="F112" s="15">
        <f>F113+F116</f>
        <v>681.28330000000005</v>
      </c>
    </row>
    <row r="113" spans="1:6" ht="51.75" customHeight="1" x14ac:dyDescent="0.25">
      <c r="A113" s="13"/>
      <c r="B113" s="13" t="s">
        <v>144</v>
      </c>
      <c r="C113" s="13" t="s">
        <v>46</v>
      </c>
      <c r="D113" s="13"/>
      <c r="E113" s="14" t="s">
        <v>47</v>
      </c>
      <c r="F113" s="15">
        <f>F114</f>
        <v>180</v>
      </c>
    </row>
    <row r="114" spans="1:6" ht="50.25" customHeight="1" x14ac:dyDescent="0.25">
      <c r="A114" s="13"/>
      <c r="B114" s="13" t="s">
        <v>144</v>
      </c>
      <c r="C114" s="13" t="s">
        <v>146</v>
      </c>
      <c r="D114" s="13"/>
      <c r="E114" s="14" t="s">
        <v>147</v>
      </c>
      <c r="F114" s="15">
        <f>F115</f>
        <v>180</v>
      </c>
    </row>
    <row r="115" spans="1:6" ht="64.5" customHeight="1" x14ac:dyDescent="0.25">
      <c r="A115" s="13"/>
      <c r="B115" s="13" t="s">
        <v>144</v>
      </c>
      <c r="C115" s="13" t="s">
        <v>146</v>
      </c>
      <c r="D115" s="34" t="s">
        <v>106</v>
      </c>
      <c r="E115" s="14" t="s">
        <v>107</v>
      </c>
      <c r="F115" s="15">
        <f>930-750</f>
        <v>180</v>
      </c>
    </row>
    <row r="116" spans="1:6" ht="64.5" customHeight="1" x14ac:dyDescent="0.25">
      <c r="A116" s="13"/>
      <c r="B116" s="13" t="s">
        <v>144</v>
      </c>
      <c r="C116" s="13" t="s">
        <v>50</v>
      </c>
      <c r="D116" s="13"/>
      <c r="E116" s="14" t="s">
        <v>51</v>
      </c>
      <c r="F116" s="15">
        <f>F117+F119</f>
        <v>501.2833</v>
      </c>
    </row>
    <row r="117" spans="1:6" ht="67.5" customHeight="1" x14ac:dyDescent="0.25">
      <c r="A117" s="13"/>
      <c r="B117" s="13" t="s">
        <v>144</v>
      </c>
      <c r="C117" s="13" t="s">
        <v>148</v>
      </c>
      <c r="D117" s="13"/>
      <c r="E117" s="14" t="s">
        <v>149</v>
      </c>
      <c r="F117" s="15">
        <v>100</v>
      </c>
    </row>
    <row r="118" spans="1:6" ht="54" customHeight="1" x14ac:dyDescent="0.25">
      <c r="A118" s="13"/>
      <c r="B118" s="13" t="s">
        <v>144</v>
      </c>
      <c r="C118" s="13" t="s">
        <v>148</v>
      </c>
      <c r="D118" s="13" t="s">
        <v>30</v>
      </c>
      <c r="E118" s="14" t="s">
        <v>31</v>
      </c>
      <c r="F118" s="15">
        <v>100</v>
      </c>
    </row>
    <row r="119" spans="1:6" ht="96" customHeight="1" x14ac:dyDescent="0.25">
      <c r="A119" s="13"/>
      <c r="B119" s="13" t="s">
        <v>144</v>
      </c>
      <c r="C119" s="13" t="s">
        <v>150</v>
      </c>
      <c r="D119" s="13"/>
      <c r="E119" s="14" t="s">
        <v>151</v>
      </c>
      <c r="F119" s="15">
        <f>F120+F121</f>
        <v>401.2833</v>
      </c>
    </row>
    <row r="120" spans="1:6" ht="54.75" customHeight="1" x14ac:dyDescent="0.25">
      <c r="A120" s="13"/>
      <c r="B120" s="13" t="s">
        <v>144</v>
      </c>
      <c r="C120" s="13" t="s">
        <v>150</v>
      </c>
      <c r="D120" s="13" t="s">
        <v>30</v>
      </c>
      <c r="E120" s="14" t="s">
        <v>31</v>
      </c>
      <c r="F120" s="15">
        <f>213-2.6667-59.05</f>
        <v>151.2833</v>
      </c>
    </row>
    <row r="121" spans="1:6" ht="54.75" customHeight="1" x14ac:dyDescent="0.25">
      <c r="A121" s="34"/>
      <c r="B121" s="34" t="s">
        <v>144</v>
      </c>
      <c r="C121" s="34" t="s">
        <v>150</v>
      </c>
      <c r="D121" s="34" t="s">
        <v>106</v>
      </c>
      <c r="E121" s="14" t="s">
        <v>107</v>
      </c>
      <c r="F121" s="15">
        <v>250</v>
      </c>
    </row>
    <row r="122" spans="1:6" ht="19.5" customHeight="1" x14ac:dyDescent="0.25">
      <c r="A122" s="13"/>
      <c r="B122" s="13" t="s">
        <v>152</v>
      </c>
      <c r="C122" s="13"/>
      <c r="D122" s="13"/>
      <c r="E122" s="14" t="s">
        <v>153</v>
      </c>
      <c r="F122" s="15">
        <f>F123+F141+F151+F136</f>
        <v>13842.488429999999</v>
      </c>
    </row>
    <row r="123" spans="1:6" ht="83.25" customHeight="1" x14ac:dyDescent="0.25">
      <c r="A123" s="13"/>
      <c r="B123" s="13" t="s">
        <v>152</v>
      </c>
      <c r="C123" s="13" t="s">
        <v>128</v>
      </c>
      <c r="D123" s="13"/>
      <c r="E123" s="14" t="s">
        <v>129</v>
      </c>
      <c r="F123" s="15">
        <f>F124</f>
        <v>7160.4934300000004</v>
      </c>
    </row>
    <row r="124" spans="1:6" ht="84" customHeight="1" x14ac:dyDescent="0.25">
      <c r="A124" s="13"/>
      <c r="B124" s="13" t="s">
        <v>152</v>
      </c>
      <c r="C124" s="13" t="s">
        <v>130</v>
      </c>
      <c r="D124" s="13"/>
      <c r="E124" s="14" t="s">
        <v>131</v>
      </c>
      <c r="F124" s="15">
        <f>F125</f>
        <v>7160.4934300000004</v>
      </c>
    </row>
    <row r="125" spans="1:6" ht="50.25" customHeight="1" x14ac:dyDescent="0.25">
      <c r="A125" s="13"/>
      <c r="B125" s="13" t="s">
        <v>152</v>
      </c>
      <c r="C125" s="13" t="s">
        <v>154</v>
      </c>
      <c r="D125" s="13"/>
      <c r="E125" s="14" t="s">
        <v>155</v>
      </c>
      <c r="F125" s="15">
        <f>F126+F128+F131+F134</f>
        <v>7160.4934300000004</v>
      </c>
    </row>
    <row r="126" spans="1:6" ht="20.25" customHeight="1" x14ac:dyDescent="0.25">
      <c r="A126" s="13"/>
      <c r="B126" s="13" t="s">
        <v>152</v>
      </c>
      <c r="C126" s="13" t="s">
        <v>156</v>
      </c>
      <c r="D126" s="13"/>
      <c r="E126" s="14" t="s">
        <v>157</v>
      </c>
      <c r="F126" s="15">
        <v>85</v>
      </c>
    </row>
    <row r="127" spans="1:6" ht="67.5" customHeight="1" x14ac:dyDescent="0.25">
      <c r="A127" s="13"/>
      <c r="B127" s="13" t="s">
        <v>152</v>
      </c>
      <c r="C127" s="13" t="s">
        <v>156</v>
      </c>
      <c r="D127" s="13" t="s">
        <v>106</v>
      </c>
      <c r="E127" s="14" t="s">
        <v>107</v>
      </c>
      <c r="F127" s="15">
        <v>85</v>
      </c>
    </row>
    <row r="128" spans="1:6" ht="39.75" customHeight="1" x14ac:dyDescent="0.25">
      <c r="A128" s="13"/>
      <c r="B128" s="13" t="s">
        <v>152</v>
      </c>
      <c r="C128" s="13" t="s">
        <v>158</v>
      </c>
      <c r="D128" s="13"/>
      <c r="E128" s="14" t="s">
        <v>159</v>
      </c>
      <c r="F128" s="15">
        <f>F129+F130</f>
        <v>1417.9335700000001</v>
      </c>
    </row>
    <row r="129" spans="1:6" ht="53.25" customHeight="1" x14ac:dyDescent="0.25">
      <c r="A129" s="13"/>
      <c r="B129" s="13" t="s">
        <v>152</v>
      </c>
      <c r="C129" s="13" t="s">
        <v>158</v>
      </c>
      <c r="D129" s="13" t="s">
        <v>30</v>
      </c>
      <c r="E129" s="14" t="s">
        <v>31</v>
      </c>
      <c r="F129" s="15">
        <f>1400-301.46643-28.6-50-150-156.629-45+156.629-157</f>
        <v>667.93357000000015</v>
      </c>
    </row>
    <row r="130" spans="1:6" ht="64.5" customHeight="1" x14ac:dyDescent="0.25">
      <c r="A130" s="13"/>
      <c r="B130" s="13" t="s">
        <v>152</v>
      </c>
      <c r="C130" s="13" t="s">
        <v>158</v>
      </c>
      <c r="D130" s="13" t="s">
        <v>106</v>
      </c>
      <c r="E130" s="14" t="s">
        <v>107</v>
      </c>
      <c r="F130" s="15">
        <f>700+50</f>
        <v>750</v>
      </c>
    </row>
    <row r="131" spans="1:6" ht="23.25" customHeight="1" x14ac:dyDescent="0.25">
      <c r="A131" s="13"/>
      <c r="B131" s="13" t="s">
        <v>152</v>
      </c>
      <c r="C131" s="13" t="s">
        <v>160</v>
      </c>
      <c r="D131" s="13"/>
      <c r="E131" s="14" t="s">
        <v>161</v>
      </c>
      <c r="F131" s="15">
        <f>F132+F133</f>
        <v>1172.9598600000002</v>
      </c>
    </row>
    <row r="132" spans="1:6" ht="51" customHeight="1" x14ac:dyDescent="0.25">
      <c r="A132" s="13"/>
      <c r="B132" s="13" t="s">
        <v>152</v>
      </c>
      <c r="C132" s="13" t="s">
        <v>160</v>
      </c>
      <c r="D132" s="13" t="s">
        <v>30</v>
      </c>
      <c r="E132" s="14" t="s">
        <v>31</v>
      </c>
      <c r="F132" s="15">
        <f>10+92.65986</f>
        <v>102.65985999999999</v>
      </c>
    </row>
    <row r="133" spans="1:6" ht="69.75" customHeight="1" x14ac:dyDescent="0.25">
      <c r="A133" s="13"/>
      <c r="B133" s="13" t="s">
        <v>152</v>
      </c>
      <c r="C133" s="13" t="s">
        <v>160</v>
      </c>
      <c r="D133" s="13" t="s">
        <v>106</v>
      </c>
      <c r="E133" s="14" t="s">
        <v>107</v>
      </c>
      <c r="F133" s="15">
        <f>248.7-10+200+150+31.6+450</f>
        <v>1070.3000000000002</v>
      </c>
    </row>
    <row r="134" spans="1:6" ht="21" customHeight="1" x14ac:dyDescent="0.25">
      <c r="A134" s="13"/>
      <c r="B134" s="13" t="s">
        <v>152</v>
      </c>
      <c r="C134" s="13" t="s">
        <v>162</v>
      </c>
      <c r="D134" s="13"/>
      <c r="E134" s="14" t="s">
        <v>163</v>
      </c>
      <c r="F134" s="15">
        <f>F135</f>
        <v>4484.6000000000004</v>
      </c>
    </row>
    <row r="135" spans="1:6" ht="51" customHeight="1" x14ac:dyDescent="0.25">
      <c r="A135" s="13"/>
      <c r="B135" s="13" t="s">
        <v>152</v>
      </c>
      <c r="C135" s="13" t="s">
        <v>162</v>
      </c>
      <c r="D135" s="13" t="s">
        <v>30</v>
      </c>
      <c r="E135" s="14" t="s">
        <v>31</v>
      </c>
      <c r="F135" s="15">
        <f>3200+410+128.6+45+701</f>
        <v>4484.6000000000004</v>
      </c>
    </row>
    <row r="136" spans="1:6" ht="81.75" customHeight="1" x14ac:dyDescent="0.25">
      <c r="A136" s="28"/>
      <c r="B136" s="28" t="s">
        <v>257</v>
      </c>
      <c r="C136" s="28" t="s">
        <v>232</v>
      </c>
      <c r="D136" s="28"/>
      <c r="E136" s="14" t="s">
        <v>233</v>
      </c>
      <c r="F136" s="15">
        <f>F137</f>
        <v>50</v>
      </c>
    </row>
    <row r="137" spans="1:6" ht="51.75" customHeight="1" x14ac:dyDescent="0.25">
      <c r="A137" s="28"/>
      <c r="B137" s="28" t="s">
        <v>257</v>
      </c>
      <c r="C137" s="28" t="s">
        <v>234</v>
      </c>
      <c r="D137" s="28"/>
      <c r="E137" s="14" t="s">
        <v>235</v>
      </c>
      <c r="F137" s="15">
        <f>F138</f>
        <v>50</v>
      </c>
    </row>
    <row r="138" spans="1:6" ht="99.75" customHeight="1" x14ac:dyDescent="0.25">
      <c r="A138" s="28"/>
      <c r="B138" s="28" t="s">
        <v>257</v>
      </c>
      <c r="C138" s="28" t="s">
        <v>236</v>
      </c>
      <c r="D138" s="28"/>
      <c r="E138" s="14" t="s">
        <v>237</v>
      </c>
      <c r="F138" s="15">
        <f>F139</f>
        <v>50</v>
      </c>
    </row>
    <row r="139" spans="1:6" ht="81.75" customHeight="1" x14ac:dyDescent="0.25">
      <c r="A139" s="28"/>
      <c r="B139" s="28" t="s">
        <v>257</v>
      </c>
      <c r="C139" s="28" t="s">
        <v>238</v>
      </c>
      <c r="D139" s="28"/>
      <c r="E139" s="14" t="s">
        <v>239</v>
      </c>
      <c r="F139" s="15">
        <f>F140</f>
        <v>50</v>
      </c>
    </row>
    <row r="140" spans="1:6" ht="49.5" customHeight="1" x14ac:dyDescent="0.25">
      <c r="A140" s="28"/>
      <c r="B140" s="28" t="s">
        <v>257</v>
      </c>
      <c r="C140" s="28" t="s">
        <v>238</v>
      </c>
      <c r="D140" s="28" t="s">
        <v>30</v>
      </c>
      <c r="E140" s="14" t="s">
        <v>31</v>
      </c>
      <c r="F140" s="15">
        <v>50</v>
      </c>
    </row>
    <row r="141" spans="1:6" ht="96" customHeight="1" x14ac:dyDescent="0.25">
      <c r="A141" s="13"/>
      <c r="B141" s="13" t="s">
        <v>152</v>
      </c>
      <c r="C141" s="13" t="s">
        <v>164</v>
      </c>
      <c r="D141" s="13"/>
      <c r="E141" s="14" t="s">
        <v>165</v>
      </c>
      <c r="F141" s="15">
        <f>F142</f>
        <v>6235.3649999999998</v>
      </c>
    </row>
    <row r="142" spans="1:6" ht="49.5" customHeight="1" x14ac:dyDescent="0.25">
      <c r="A142" s="13"/>
      <c r="B142" s="13" t="s">
        <v>152</v>
      </c>
      <c r="C142" s="13" t="s">
        <v>166</v>
      </c>
      <c r="D142" s="13"/>
      <c r="E142" s="14" t="s">
        <v>167</v>
      </c>
      <c r="F142" s="15">
        <f>F143+F148</f>
        <v>6235.3649999999998</v>
      </c>
    </row>
    <row r="143" spans="1:6" ht="51.75" customHeight="1" x14ac:dyDescent="0.25">
      <c r="A143" s="13"/>
      <c r="B143" s="13" t="s">
        <v>152</v>
      </c>
      <c r="C143" s="13" t="s">
        <v>168</v>
      </c>
      <c r="D143" s="13"/>
      <c r="E143" s="23" t="s">
        <v>169</v>
      </c>
      <c r="F143" s="15">
        <f>F144+F146</f>
        <v>1525.8249999999998</v>
      </c>
    </row>
    <row r="144" spans="1:6" ht="83.25" customHeight="1" x14ac:dyDescent="0.25">
      <c r="A144" s="13"/>
      <c r="B144" s="13" t="s">
        <v>152</v>
      </c>
      <c r="C144" s="13" t="s">
        <v>170</v>
      </c>
      <c r="D144" s="13"/>
      <c r="E144" s="23" t="s">
        <v>171</v>
      </c>
      <c r="F144" s="15">
        <f>F145</f>
        <v>1395.2449999999999</v>
      </c>
    </row>
    <row r="145" spans="1:6" ht="53.25" customHeight="1" x14ac:dyDescent="0.25">
      <c r="A145" s="13"/>
      <c r="B145" s="13" t="s">
        <v>152</v>
      </c>
      <c r="C145" s="13" t="s">
        <v>170</v>
      </c>
      <c r="D145" s="13" t="s">
        <v>30</v>
      </c>
      <c r="E145" s="23" t="s">
        <v>31</v>
      </c>
      <c r="F145" s="15">
        <v>1395.2449999999999</v>
      </c>
    </row>
    <row r="146" spans="1:6" ht="39.75" customHeight="1" x14ac:dyDescent="0.25">
      <c r="A146" s="13"/>
      <c r="B146" s="13" t="s">
        <v>152</v>
      </c>
      <c r="C146" s="13" t="s">
        <v>256</v>
      </c>
      <c r="D146" s="13"/>
      <c r="E146" s="32" t="s">
        <v>274</v>
      </c>
      <c r="F146" s="15">
        <f>F147</f>
        <v>130.58000000000001</v>
      </c>
    </row>
    <row r="147" spans="1:6" ht="53.25" customHeight="1" x14ac:dyDescent="0.25">
      <c r="A147" s="13"/>
      <c r="B147" s="13" t="s">
        <v>152</v>
      </c>
      <c r="C147" s="13" t="s">
        <v>256</v>
      </c>
      <c r="D147" s="13" t="s">
        <v>30</v>
      </c>
      <c r="E147" s="23" t="s">
        <v>31</v>
      </c>
      <c r="F147" s="15">
        <v>130.58000000000001</v>
      </c>
    </row>
    <row r="148" spans="1:6" ht="64.5" customHeight="1" x14ac:dyDescent="0.25">
      <c r="A148" s="13"/>
      <c r="B148" s="13" t="s">
        <v>152</v>
      </c>
      <c r="C148" s="13" t="s">
        <v>172</v>
      </c>
      <c r="D148" s="22"/>
      <c r="E148" s="23" t="s">
        <v>173</v>
      </c>
      <c r="F148" s="15">
        <f>F149</f>
        <v>4709.54</v>
      </c>
    </row>
    <row r="149" spans="1:6" ht="51" customHeight="1" x14ac:dyDescent="0.25">
      <c r="A149" s="13"/>
      <c r="B149" s="13" t="s">
        <v>152</v>
      </c>
      <c r="C149" s="13" t="s">
        <v>174</v>
      </c>
      <c r="D149" s="22"/>
      <c r="E149" s="23" t="s">
        <v>175</v>
      </c>
      <c r="F149" s="15">
        <f>F150</f>
        <v>4709.54</v>
      </c>
    </row>
    <row r="150" spans="1:6" ht="52.5" customHeight="1" x14ac:dyDescent="0.25">
      <c r="A150" s="13"/>
      <c r="B150" s="13" t="s">
        <v>152</v>
      </c>
      <c r="C150" s="13" t="s">
        <v>174</v>
      </c>
      <c r="D150" s="22" t="s">
        <v>30</v>
      </c>
      <c r="E150" s="23" t="s">
        <v>31</v>
      </c>
      <c r="F150" s="15">
        <v>4709.54</v>
      </c>
    </row>
    <row r="151" spans="1:6" ht="49.5" customHeight="1" x14ac:dyDescent="0.25">
      <c r="A151" s="13"/>
      <c r="B151" s="13" t="s">
        <v>152</v>
      </c>
      <c r="C151" s="13" t="s">
        <v>176</v>
      </c>
      <c r="D151" s="13"/>
      <c r="E151" s="14" t="s">
        <v>177</v>
      </c>
      <c r="F151" s="15">
        <f>F152</f>
        <v>396.63</v>
      </c>
    </row>
    <row r="152" spans="1:6" ht="37.5" customHeight="1" x14ac:dyDescent="0.25">
      <c r="A152" s="13"/>
      <c r="B152" s="13" t="s">
        <v>152</v>
      </c>
      <c r="C152" s="13" t="s">
        <v>178</v>
      </c>
      <c r="D152" s="13"/>
      <c r="E152" s="14" t="s">
        <v>179</v>
      </c>
      <c r="F152" s="15">
        <f>F153</f>
        <v>396.63</v>
      </c>
    </row>
    <row r="153" spans="1:6" ht="64.5" customHeight="1" x14ac:dyDescent="0.25">
      <c r="A153" s="13"/>
      <c r="B153" s="13" t="s">
        <v>152</v>
      </c>
      <c r="C153" s="13" t="s">
        <v>180</v>
      </c>
      <c r="D153" s="13"/>
      <c r="E153" s="14" t="s">
        <v>181</v>
      </c>
      <c r="F153" s="15">
        <f>F154</f>
        <v>396.63</v>
      </c>
    </row>
    <row r="154" spans="1:6" ht="68.25" customHeight="1" x14ac:dyDescent="0.25">
      <c r="A154" s="13"/>
      <c r="B154" s="13" t="s">
        <v>152</v>
      </c>
      <c r="C154" s="13" t="s">
        <v>182</v>
      </c>
      <c r="D154" s="13"/>
      <c r="E154" s="14" t="s">
        <v>183</v>
      </c>
      <c r="F154" s="15">
        <f>F155</f>
        <v>396.63</v>
      </c>
    </row>
    <row r="155" spans="1:6" ht="50.25" customHeight="1" x14ac:dyDescent="0.25">
      <c r="A155" s="13"/>
      <c r="B155" s="13" t="s">
        <v>152</v>
      </c>
      <c r="C155" s="13" t="s">
        <v>182</v>
      </c>
      <c r="D155" s="13" t="s">
        <v>30</v>
      </c>
      <c r="E155" s="14" t="s">
        <v>31</v>
      </c>
      <c r="F155" s="15">
        <f>0.5+356.967+39.163</f>
        <v>396.63</v>
      </c>
    </row>
    <row r="156" spans="1:6" ht="35.25" customHeight="1" x14ac:dyDescent="0.25">
      <c r="A156" s="13"/>
      <c r="B156" s="13" t="s">
        <v>184</v>
      </c>
      <c r="C156" s="13"/>
      <c r="D156" s="13"/>
      <c r="E156" s="14" t="s">
        <v>185</v>
      </c>
      <c r="F156" s="15">
        <f>F157</f>
        <v>3004.1</v>
      </c>
    </row>
    <row r="157" spans="1:6" ht="84" customHeight="1" x14ac:dyDescent="0.25">
      <c r="A157" s="13"/>
      <c r="B157" s="13" t="s">
        <v>184</v>
      </c>
      <c r="C157" s="13" t="s">
        <v>128</v>
      </c>
      <c r="D157" s="13"/>
      <c r="E157" s="14" t="s">
        <v>129</v>
      </c>
      <c r="F157" s="15">
        <f>F158+F162</f>
        <v>3004.1</v>
      </c>
    </row>
    <row r="158" spans="1:6" ht="81.75" customHeight="1" x14ac:dyDescent="0.25">
      <c r="A158" s="13"/>
      <c r="B158" s="13" t="s">
        <v>184</v>
      </c>
      <c r="C158" s="13" t="s">
        <v>130</v>
      </c>
      <c r="D158" s="13"/>
      <c r="E158" s="14" t="s">
        <v>131</v>
      </c>
      <c r="F158" s="15">
        <f>F159</f>
        <v>590</v>
      </c>
    </row>
    <row r="159" spans="1:6" ht="66" customHeight="1" x14ac:dyDescent="0.25">
      <c r="A159" s="13"/>
      <c r="B159" s="13" t="s">
        <v>184</v>
      </c>
      <c r="C159" s="13" t="s">
        <v>186</v>
      </c>
      <c r="D159" s="13"/>
      <c r="E159" s="14" t="s">
        <v>187</v>
      </c>
      <c r="F159" s="15">
        <f>F160</f>
        <v>590</v>
      </c>
    </row>
    <row r="160" spans="1:6" ht="34.5" customHeight="1" x14ac:dyDescent="0.25">
      <c r="A160" s="13"/>
      <c r="B160" s="13" t="s">
        <v>184</v>
      </c>
      <c r="C160" s="13" t="s">
        <v>188</v>
      </c>
      <c r="D160" s="13"/>
      <c r="E160" s="14" t="s">
        <v>189</v>
      </c>
      <c r="F160" s="15">
        <f>F161</f>
        <v>590</v>
      </c>
    </row>
    <row r="161" spans="1:6" ht="69" customHeight="1" x14ac:dyDescent="0.25">
      <c r="A161" s="13"/>
      <c r="B161" s="13" t="s">
        <v>184</v>
      </c>
      <c r="C161" s="13" t="s">
        <v>188</v>
      </c>
      <c r="D161" s="13" t="s">
        <v>106</v>
      </c>
      <c r="E161" s="14" t="s">
        <v>107</v>
      </c>
      <c r="F161" s="15">
        <f>610-20</f>
        <v>590</v>
      </c>
    </row>
    <row r="162" spans="1:6" ht="51.75" customHeight="1" x14ac:dyDescent="0.25">
      <c r="A162" s="13"/>
      <c r="B162" s="13" t="s">
        <v>184</v>
      </c>
      <c r="C162" s="13" t="s">
        <v>190</v>
      </c>
      <c r="D162" s="13"/>
      <c r="E162" s="14" t="s">
        <v>191</v>
      </c>
      <c r="F162" s="15">
        <f>F163</f>
        <v>2414.1</v>
      </c>
    </row>
    <row r="163" spans="1:6" ht="116.25" customHeight="1" x14ac:dyDescent="0.25">
      <c r="A163" s="13"/>
      <c r="B163" s="13" t="s">
        <v>184</v>
      </c>
      <c r="C163" s="13" t="s">
        <v>192</v>
      </c>
      <c r="D163" s="13"/>
      <c r="E163" s="14" t="s">
        <v>193</v>
      </c>
      <c r="F163" s="15">
        <f>F164</f>
        <v>2414.1</v>
      </c>
    </row>
    <row r="164" spans="1:6" ht="68.25" customHeight="1" x14ac:dyDescent="0.25">
      <c r="A164" s="13"/>
      <c r="B164" s="13" t="s">
        <v>184</v>
      </c>
      <c r="C164" s="13" t="s">
        <v>194</v>
      </c>
      <c r="D164" s="13"/>
      <c r="E164" s="14" t="s">
        <v>195</v>
      </c>
      <c r="F164" s="15">
        <f>F165</f>
        <v>2414.1</v>
      </c>
    </row>
    <row r="165" spans="1:6" ht="68.25" customHeight="1" x14ac:dyDescent="0.25">
      <c r="A165" s="13"/>
      <c r="B165" s="13" t="s">
        <v>184</v>
      </c>
      <c r="C165" s="13" t="s">
        <v>194</v>
      </c>
      <c r="D165" s="13" t="s">
        <v>106</v>
      </c>
      <c r="E165" s="14" t="s">
        <v>107</v>
      </c>
      <c r="F165" s="15">
        <f>2264.1+150</f>
        <v>2414.1</v>
      </c>
    </row>
    <row r="166" spans="1:6" ht="24" customHeight="1" x14ac:dyDescent="0.25">
      <c r="A166" s="13"/>
      <c r="B166" s="13" t="s">
        <v>196</v>
      </c>
      <c r="C166" s="13"/>
      <c r="D166" s="13"/>
      <c r="E166" s="14" t="s">
        <v>197</v>
      </c>
      <c r="F166" s="15">
        <f>F167</f>
        <v>8593.2569999999996</v>
      </c>
    </row>
    <row r="167" spans="1:6" ht="16.5" customHeight="1" x14ac:dyDescent="0.25">
      <c r="A167" s="13"/>
      <c r="B167" s="13" t="s">
        <v>198</v>
      </c>
      <c r="C167" s="13"/>
      <c r="D167" s="13"/>
      <c r="E167" s="14" t="s">
        <v>199</v>
      </c>
      <c r="F167" s="15">
        <f>F168+F176</f>
        <v>8593.2569999999996</v>
      </c>
    </row>
    <row r="168" spans="1:6" ht="50.25" customHeight="1" x14ac:dyDescent="0.25">
      <c r="A168" s="13"/>
      <c r="B168" s="13" t="s">
        <v>198</v>
      </c>
      <c r="C168" s="13" t="s">
        <v>200</v>
      </c>
      <c r="D168" s="13"/>
      <c r="E168" s="14" t="s">
        <v>201</v>
      </c>
      <c r="F168" s="15">
        <f>F169</f>
        <v>2587.2570000000001</v>
      </c>
    </row>
    <row r="169" spans="1:6" ht="34.5" customHeight="1" x14ac:dyDescent="0.25">
      <c r="A169" s="13"/>
      <c r="B169" s="13" t="s">
        <v>198</v>
      </c>
      <c r="C169" s="13" t="s">
        <v>202</v>
      </c>
      <c r="D169" s="13"/>
      <c r="E169" s="14" t="s">
        <v>203</v>
      </c>
      <c r="F169" s="15">
        <f>F170+F173</f>
        <v>2587.2570000000001</v>
      </c>
    </row>
    <row r="170" spans="1:6" ht="84.75" customHeight="1" x14ac:dyDescent="0.25">
      <c r="A170" s="13"/>
      <c r="B170" s="13" t="s">
        <v>198</v>
      </c>
      <c r="C170" s="13" t="s">
        <v>204</v>
      </c>
      <c r="D170" s="13"/>
      <c r="E170" s="14" t="s">
        <v>205</v>
      </c>
      <c r="F170" s="15">
        <f>F171</f>
        <v>2487.2570000000001</v>
      </c>
    </row>
    <row r="171" spans="1:6" ht="84.75" customHeight="1" x14ac:dyDescent="0.25">
      <c r="A171" s="13"/>
      <c r="B171" s="13" t="s">
        <v>198</v>
      </c>
      <c r="C171" s="28" t="s">
        <v>206</v>
      </c>
      <c r="D171" s="13"/>
      <c r="E171" s="14" t="s">
        <v>207</v>
      </c>
      <c r="F171" s="15">
        <f>F172</f>
        <v>2487.2570000000001</v>
      </c>
    </row>
    <row r="172" spans="1:6" ht="68.25" customHeight="1" x14ac:dyDescent="0.25">
      <c r="A172" s="13"/>
      <c r="B172" s="13" t="s">
        <v>198</v>
      </c>
      <c r="C172" s="13" t="s">
        <v>206</v>
      </c>
      <c r="D172" s="13" t="s">
        <v>106</v>
      </c>
      <c r="E172" s="14" t="s">
        <v>107</v>
      </c>
      <c r="F172" s="21">
        <f>2463.757+23.5</f>
        <v>2487.2570000000001</v>
      </c>
    </row>
    <row r="173" spans="1:6" ht="68.25" customHeight="1" x14ac:dyDescent="0.25">
      <c r="A173" s="13"/>
      <c r="B173" s="13" t="s">
        <v>198</v>
      </c>
      <c r="C173" s="13" t="s">
        <v>208</v>
      </c>
      <c r="D173" s="22"/>
      <c r="E173" s="23" t="s">
        <v>209</v>
      </c>
      <c r="F173" s="21">
        <v>100</v>
      </c>
    </row>
    <row r="174" spans="1:6" ht="41.25" customHeight="1" x14ac:dyDescent="0.25">
      <c r="A174" s="13"/>
      <c r="B174" s="13" t="s">
        <v>198</v>
      </c>
      <c r="C174" s="13" t="s">
        <v>210</v>
      </c>
      <c r="D174" s="22"/>
      <c r="E174" s="23" t="s">
        <v>211</v>
      </c>
      <c r="F174" s="21">
        <v>100</v>
      </c>
    </row>
    <row r="175" spans="1:6" ht="68.25" customHeight="1" x14ac:dyDescent="0.25">
      <c r="A175" s="13"/>
      <c r="B175" s="13" t="s">
        <v>198</v>
      </c>
      <c r="C175" s="13" t="s">
        <v>210</v>
      </c>
      <c r="D175" s="22" t="s">
        <v>106</v>
      </c>
      <c r="E175" s="23" t="s">
        <v>107</v>
      </c>
      <c r="F175" s="21">
        <v>100</v>
      </c>
    </row>
    <row r="176" spans="1:6" ht="48.75" customHeight="1" x14ac:dyDescent="0.25">
      <c r="A176" s="13"/>
      <c r="B176" s="13" t="s">
        <v>198</v>
      </c>
      <c r="C176" s="13" t="s">
        <v>122</v>
      </c>
      <c r="D176" s="13"/>
      <c r="E176" s="14" t="s">
        <v>123</v>
      </c>
      <c r="F176" s="15">
        <v>6006</v>
      </c>
    </row>
    <row r="177" spans="1:6" ht="69.75" customHeight="1" x14ac:dyDescent="0.25">
      <c r="A177" s="13"/>
      <c r="B177" s="13" t="s">
        <v>198</v>
      </c>
      <c r="C177" s="13" t="s">
        <v>212</v>
      </c>
      <c r="D177" s="13"/>
      <c r="E177" s="14" t="s">
        <v>213</v>
      </c>
      <c r="F177" s="15">
        <v>2476</v>
      </c>
    </row>
    <row r="178" spans="1:6" ht="23.25" customHeight="1" x14ac:dyDescent="0.25">
      <c r="A178" s="13"/>
      <c r="B178" s="13" t="s">
        <v>198</v>
      </c>
      <c r="C178" s="13" t="s">
        <v>212</v>
      </c>
      <c r="D178" s="13" t="s">
        <v>136</v>
      </c>
      <c r="E178" s="14" t="s">
        <v>137</v>
      </c>
      <c r="F178" s="15">
        <v>2476</v>
      </c>
    </row>
    <row r="179" spans="1:6" ht="81" customHeight="1" x14ac:dyDescent="0.25">
      <c r="A179" s="13"/>
      <c r="B179" s="13" t="s">
        <v>198</v>
      </c>
      <c r="C179" s="13" t="s">
        <v>214</v>
      </c>
      <c r="D179" s="13"/>
      <c r="E179" s="14" t="s">
        <v>215</v>
      </c>
      <c r="F179" s="15">
        <v>3530</v>
      </c>
    </row>
    <row r="180" spans="1:6" ht="20.25" customHeight="1" x14ac:dyDescent="0.25">
      <c r="A180" s="13"/>
      <c r="B180" s="13" t="s">
        <v>198</v>
      </c>
      <c r="C180" s="13" t="s">
        <v>214</v>
      </c>
      <c r="D180" s="13" t="s">
        <v>136</v>
      </c>
      <c r="E180" s="14" t="s">
        <v>137</v>
      </c>
      <c r="F180" s="15">
        <v>3530</v>
      </c>
    </row>
    <row r="181" spans="1:6" ht="21.75" customHeight="1" x14ac:dyDescent="0.25">
      <c r="A181" s="13"/>
      <c r="B181" s="13" t="s">
        <v>216</v>
      </c>
      <c r="C181" s="13"/>
      <c r="D181" s="13"/>
      <c r="E181" s="14" t="s">
        <v>217</v>
      </c>
      <c r="F181" s="15">
        <f>F182+F186</f>
        <v>2519.60259</v>
      </c>
    </row>
    <row r="182" spans="1:6" ht="19.5" customHeight="1" x14ac:dyDescent="0.25">
      <c r="A182" s="13"/>
      <c r="B182" s="13" t="s">
        <v>218</v>
      </c>
      <c r="C182" s="13"/>
      <c r="D182" s="13"/>
      <c r="E182" s="14" t="s">
        <v>219</v>
      </c>
      <c r="F182" s="15">
        <f>F183</f>
        <v>73.88843</v>
      </c>
    </row>
    <row r="183" spans="1:6" ht="51.75" customHeight="1" x14ac:dyDescent="0.25">
      <c r="A183" s="13"/>
      <c r="B183" s="13" t="s">
        <v>218</v>
      </c>
      <c r="C183" s="13" t="s">
        <v>122</v>
      </c>
      <c r="D183" s="13"/>
      <c r="E183" s="14" t="s">
        <v>123</v>
      </c>
      <c r="F183" s="15">
        <f>F184</f>
        <v>73.88843</v>
      </c>
    </row>
    <row r="184" spans="1:6" ht="81" customHeight="1" x14ac:dyDescent="0.25">
      <c r="A184" s="13"/>
      <c r="B184" s="13" t="s">
        <v>218</v>
      </c>
      <c r="C184" s="13" t="s">
        <v>220</v>
      </c>
      <c r="D184" s="13"/>
      <c r="E184" s="14" t="s">
        <v>221</v>
      </c>
      <c r="F184" s="15">
        <f>F185</f>
        <v>73.88843</v>
      </c>
    </row>
    <row r="185" spans="1:6" ht="35.25" customHeight="1" x14ac:dyDescent="0.25">
      <c r="A185" s="13"/>
      <c r="B185" s="13" t="s">
        <v>218</v>
      </c>
      <c r="C185" s="13" t="s">
        <v>220</v>
      </c>
      <c r="D185" s="13" t="s">
        <v>116</v>
      </c>
      <c r="E185" s="14" t="s">
        <v>117</v>
      </c>
      <c r="F185" s="15">
        <f>73+0.88843</f>
        <v>73.88843</v>
      </c>
    </row>
    <row r="186" spans="1:6" ht="20.25" customHeight="1" x14ac:dyDescent="0.25">
      <c r="A186" s="13"/>
      <c r="B186" s="13" t="s">
        <v>222</v>
      </c>
      <c r="C186" s="13"/>
      <c r="D186" s="13"/>
      <c r="E186" s="14" t="s">
        <v>223</v>
      </c>
      <c r="F186" s="15">
        <f>F187</f>
        <v>2445.71416</v>
      </c>
    </row>
    <row r="187" spans="1:6" ht="49.5" customHeight="1" x14ac:dyDescent="0.25">
      <c r="A187" s="13"/>
      <c r="B187" s="13" t="s">
        <v>222</v>
      </c>
      <c r="C187" s="13" t="s">
        <v>122</v>
      </c>
      <c r="D187" s="13"/>
      <c r="E187" s="14" t="s">
        <v>123</v>
      </c>
      <c r="F187" s="15">
        <f>F188+F190</f>
        <v>2445.71416</v>
      </c>
    </row>
    <row r="188" spans="1:6" ht="132" customHeight="1" x14ac:dyDescent="0.25">
      <c r="A188" s="13"/>
      <c r="B188" s="13" t="s">
        <v>222</v>
      </c>
      <c r="C188" s="13" t="s">
        <v>224</v>
      </c>
      <c r="D188" s="13"/>
      <c r="E188" s="14" t="s">
        <v>225</v>
      </c>
      <c r="F188" s="15">
        <f>F189</f>
        <v>66.5</v>
      </c>
    </row>
    <row r="189" spans="1:6" ht="65.25" customHeight="1" x14ac:dyDescent="0.25">
      <c r="A189" s="13"/>
      <c r="B189" s="13" t="s">
        <v>222</v>
      </c>
      <c r="C189" s="13" t="s">
        <v>224</v>
      </c>
      <c r="D189" s="13" t="s">
        <v>106</v>
      </c>
      <c r="E189" s="14" t="s">
        <v>107</v>
      </c>
      <c r="F189" s="15">
        <f>46.5+20</f>
        <v>66.5</v>
      </c>
    </row>
    <row r="190" spans="1:6" ht="34.5" customHeight="1" x14ac:dyDescent="0.25">
      <c r="A190" s="13"/>
      <c r="B190" s="13" t="s">
        <v>222</v>
      </c>
      <c r="C190" s="13" t="s">
        <v>226</v>
      </c>
      <c r="D190" s="13"/>
      <c r="E190" s="23" t="s">
        <v>227</v>
      </c>
      <c r="F190" s="21">
        <f>F191</f>
        <v>2379.21416</v>
      </c>
    </row>
    <row r="191" spans="1:6" ht="20.25" customHeight="1" x14ac:dyDescent="0.25">
      <c r="A191" s="13"/>
      <c r="B191" s="13" t="s">
        <v>222</v>
      </c>
      <c r="C191" s="13" t="s">
        <v>226</v>
      </c>
      <c r="D191" s="13" t="s">
        <v>136</v>
      </c>
      <c r="E191" s="23" t="s">
        <v>137</v>
      </c>
      <c r="F191" s="21">
        <f>550+2059.094-229.87984</f>
        <v>2379.21416</v>
      </c>
    </row>
    <row r="192" spans="1:6" ht="53.25" customHeight="1" x14ac:dyDescent="0.25">
      <c r="A192" s="9" t="s">
        <v>228</v>
      </c>
      <c r="B192" s="9"/>
      <c r="C192" s="9"/>
      <c r="D192" s="9"/>
      <c r="E192" s="10" t="s">
        <v>229</v>
      </c>
      <c r="F192" s="11">
        <f t="shared" ref="F192:F198" si="0">F193</f>
        <v>50</v>
      </c>
    </row>
    <row r="193" spans="1:6" ht="33.75" customHeight="1" x14ac:dyDescent="0.25">
      <c r="A193" s="13"/>
      <c r="B193" s="13" t="s">
        <v>22</v>
      </c>
      <c r="C193" s="13"/>
      <c r="D193" s="13"/>
      <c r="E193" s="14" t="s">
        <v>23</v>
      </c>
      <c r="F193" s="15">
        <f t="shared" si="0"/>
        <v>50</v>
      </c>
    </row>
    <row r="194" spans="1:6" ht="20.25" customHeight="1" x14ac:dyDescent="0.25">
      <c r="A194" s="13"/>
      <c r="B194" s="13" t="s">
        <v>230</v>
      </c>
      <c r="C194" s="13"/>
      <c r="D194" s="13"/>
      <c r="E194" s="14" t="s">
        <v>231</v>
      </c>
      <c r="F194" s="15">
        <f t="shared" si="0"/>
        <v>50</v>
      </c>
    </row>
    <row r="195" spans="1:6" ht="81" customHeight="1" x14ac:dyDescent="0.25">
      <c r="A195" s="13"/>
      <c r="B195" s="13" t="s">
        <v>230</v>
      </c>
      <c r="C195" s="13" t="s">
        <v>232</v>
      </c>
      <c r="D195" s="13"/>
      <c r="E195" s="14" t="s">
        <v>233</v>
      </c>
      <c r="F195" s="15">
        <f t="shared" si="0"/>
        <v>50</v>
      </c>
    </row>
    <row r="196" spans="1:6" ht="51" customHeight="1" x14ac:dyDescent="0.25">
      <c r="A196" s="13"/>
      <c r="B196" s="13" t="s">
        <v>230</v>
      </c>
      <c r="C196" s="13" t="s">
        <v>234</v>
      </c>
      <c r="D196" s="13"/>
      <c r="E196" s="14" t="s">
        <v>235</v>
      </c>
      <c r="F196" s="15">
        <f t="shared" si="0"/>
        <v>50</v>
      </c>
    </row>
    <row r="197" spans="1:6" ht="97.5" customHeight="1" x14ac:dyDescent="0.25">
      <c r="A197" s="13"/>
      <c r="B197" s="13" t="s">
        <v>230</v>
      </c>
      <c r="C197" s="13" t="s">
        <v>236</v>
      </c>
      <c r="D197" s="13"/>
      <c r="E197" s="14" t="s">
        <v>237</v>
      </c>
      <c r="F197" s="15">
        <f>F198</f>
        <v>50</v>
      </c>
    </row>
    <row r="198" spans="1:6" ht="83.25" customHeight="1" x14ac:dyDescent="0.25">
      <c r="A198" s="13"/>
      <c r="B198" s="13" t="s">
        <v>230</v>
      </c>
      <c r="C198" s="13" t="s">
        <v>238</v>
      </c>
      <c r="D198" s="13"/>
      <c r="E198" s="14" t="s">
        <v>239</v>
      </c>
      <c r="F198" s="15">
        <f t="shared" si="0"/>
        <v>50</v>
      </c>
    </row>
    <row r="199" spans="1:6" ht="22.5" customHeight="1" x14ac:dyDescent="0.25">
      <c r="A199" s="13"/>
      <c r="B199" s="13" t="s">
        <v>230</v>
      </c>
      <c r="C199" s="13" t="s">
        <v>238</v>
      </c>
      <c r="D199" s="13" t="s">
        <v>74</v>
      </c>
      <c r="E199" s="14" t="s">
        <v>75</v>
      </c>
      <c r="F199" s="15">
        <f>100-50</f>
        <v>50</v>
      </c>
    </row>
    <row r="200" spans="1:6" ht="33.75" customHeight="1" x14ac:dyDescent="0.25">
      <c r="A200" s="9" t="s">
        <v>240</v>
      </c>
      <c r="B200" s="9"/>
      <c r="C200" s="9"/>
      <c r="D200" s="9"/>
      <c r="E200" s="10" t="s">
        <v>241</v>
      </c>
      <c r="F200" s="11">
        <f>F201</f>
        <v>453.4</v>
      </c>
    </row>
    <row r="201" spans="1:6" ht="34.5" customHeight="1" x14ac:dyDescent="0.25">
      <c r="A201" s="13"/>
      <c r="B201" s="13" t="s">
        <v>22</v>
      </c>
      <c r="C201" s="13"/>
      <c r="D201" s="13"/>
      <c r="E201" s="14" t="s">
        <v>23</v>
      </c>
      <c r="F201" s="15">
        <f>F202+F209+F213</f>
        <v>453.4</v>
      </c>
    </row>
    <row r="202" spans="1:6" ht="96.75" customHeight="1" x14ac:dyDescent="0.25">
      <c r="A202" s="13"/>
      <c r="B202" s="13" t="s">
        <v>242</v>
      </c>
      <c r="C202" s="13"/>
      <c r="D202" s="13"/>
      <c r="E202" s="14" t="s">
        <v>243</v>
      </c>
      <c r="F202" s="15">
        <f>F203</f>
        <v>240.29999999999998</v>
      </c>
    </row>
    <row r="203" spans="1:6" ht="34.5" customHeight="1" x14ac:dyDescent="0.25">
      <c r="A203" s="13"/>
      <c r="B203" s="13" t="s">
        <v>242</v>
      </c>
      <c r="C203" s="13" t="s">
        <v>26</v>
      </c>
      <c r="D203" s="13"/>
      <c r="E203" s="14" t="s">
        <v>27</v>
      </c>
      <c r="F203" s="15">
        <f>271.9+12+10-53.6</f>
        <v>240.29999999999998</v>
      </c>
    </row>
    <row r="204" spans="1:6" ht="34.5" customHeight="1" x14ac:dyDescent="0.25">
      <c r="A204" s="13"/>
      <c r="B204" s="13" t="s">
        <v>242</v>
      </c>
      <c r="C204" s="13" t="s">
        <v>244</v>
      </c>
      <c r="D204" s="13"/>
      <c r="E204" s="14" t="s">
        <v>245</v>
      </c>
      <c r="F204" s="15">
        <f>F205</f>
        <v>30.800000000000004</v>
      </c>
    </row>
    <row r="205" spans="1:6" ht="120" customHeight="1" x14ac:dyDescent="0.25">
      <c r="A205" s="13"/>
      <c r="B205" s="13" t="s">
        <v>242</v>
      </c>
      <c r="C205" s="13" t="s">
        <v>244</v>
      </c>
      <c r="D205" s="13" t="s">
        <v>82</v>
      </c>
      <c r="E205" s="14" t="s">
        <v>83</v>
      </c>
      <c r="F205" s="15">
        <f>84.4-53.6</f>
        <v>30.800000000000004</v>
      </c>
    </row>
    <row r="206" spans="1:6" ht="39.75" customHeight="1" x14ac:dyDescent="0.25">
      <c r="A206" s="13"/>
      <c r="B206" s="13" t="s">
        <v>242</v>
      </c>
      <c r="C206" s="13" t="s">
        <v>246</v>
      </c>
      <c r="D206" s="13"/>
      <c r="E206" s="14" t="s">
        <v>247</v>
      </c>
      <c r="F206" s="15">
        <f>F207+F208</f>
        <v>209.5</v>
      </c>
    </row>
    <row r="207" spans="1:6" ht="123" customHeight="1" x14ac:dyDescent="0.25">
      <c r="A207" s="13"/>
      <c r="B207" s="13" t="s">
        <v>242</v>
      </c>
      <c r="C207" s="13" t="s">
        <v>246</v>
      </c>
      <c r="D207" s="13" t="s">
        <v>82</v>
      </c>
      <c r="E207" s="14" t="s">
        <v>83</v>
      </c>
      <c r="F207" s="15">
        <f>148+12</f>
        <v>160</v>
      </c>
    </row>
    <row r="208" spans="1:6" ht="54.75" customHeight="1" x14ac:dyDescent="0.25">
      <c r="A208" s="13"/>
      <c r="B208" s="13" t="s">
        <v>242</v>
      </c>
      <c r="C208" s="13" t="s">
        <v>246</v>
      </c>
      <c r="D208" s="13" t="s">
        <v>30</v>
      </c>
      <c r="E208" s="14" t="s">
        <v>31</v>
      </c>
      <c r="F208" s="15">
        <f>39.5+10</f>
        <v>49.5</v>
      </c>
    </row>
    <row r="209" spans="1:7" ht="100.5" customHeight="1" x14ac:dyDescent="0.25">
      <c r="A209" s="13"/>
      <c r="B209" s="13" t="s">
        <v>24</v>
      </c>
      <c r="C209" s="13"/>
      <c r="D209" s="13"/>
      <c r="E209" s="14" t="s">
        <v>25</v>
      </c>
      <c r="F209" s="15">
        <f>F210</f>
        <v>100.4</v>
      </c>
    </row>
    <row r="210" spans="1:7" ht="34.5" customHeight="1" x14ac:dyDescent="0.25">
      <c r="A210" s="13"/>
      <c r="B210" s="13" t="s">
        <v>24</v>
      </c>
      <c r="C210" s="13" t="s">
        <v>26</v>
      </c>
      <c r="D210" s="13"/>
      <c r="E210" s="14" t="s">
        <v>27</v>
      </c>
      <c r="F210" s="15">
        <f>F211</f>
        <v>100.4</v>
      </c>
    </row>
    <row r="211" spans="1:7" ht="53.25" customHeight="1" x14ac:dyDescent="0.25">
      <c r="A211" s="13"/>
      <c r="B211" s="13" t="s">
        <v>24</v>
      </c>
      <c r="C211" s="13" t="s">
        <v>248</v>
      </c>
      <c r="D211" s="13"/>
      <c r="E211" s="14" t="s">
        <v>249</v>
      </c>
      <c r="F211" s="15">
        <v>100.4</v>
      </c>
    </row>
    <row r="212" spans="1:7" ht="22.5" customHeight="1" x14ac:dyDescent="0.25">
      <c r="A212" s="13"/>
      <c r="B212" s="13" t="s">
        <v>24</v>
      </c>
      <c r="C212" s="13" t="s">
        <v>248</v>
      </c>
      <c r="D212" s="13" t="s">
        <v>136</v>
      </c>
      <c r="E212" s="14" t="s">
        <v>137</v>
      </c>
      <c r="F212" s="15">
        <v>100.4</v>
      </c>
    </row>
    <row r="213" spans="1:7" ht="37.5" customHeight="1" x14ac:dyDescent="0.25">
      <c r="A213" s="46"/>
      <c r="B213" s="46" t="s">
        <v>34</v>
      </c>
      <c r="C213" s="46"/>
      <c r="D213" s="46"/>
      <c r="E213" s="14" t="s">
        <v>35</v>
      </c>
      <c r="F213" s="15">
        <f>F214+F217</f>
        <v>112.7</v>
      </c>
    </row>
    <row r="214" spans="1:7" ht="37.5" customHeight="1" x14ac:dyDescent="0.25">
      <c r="A214" s="46"/>
      <c r="B214" s="46" t="s">
        <v>34</v>
      </c>
      <c r="C214" s="46" t="s">
        <v>26</v>
      </c>
      <c r="D214" s="46"/>
      <c r="E214" s="14" t="s">
        <v>27</v>
      </c>
      <c r="F214" s="15">
        <f>F215</f>
        <v>67.7</v>
      </c>
    </row>
    <row r="215" spans="1:7" ht="69" customHeight="1" x14ac:dyDescent="0.25">
      <c r="A215" s="13"/>
      <c r="B215" s="46" t="s">
        <v>34</v>
      </c>
      <c r="C215" s="13" t="s">
        <v>250</v>
      </c>
      <c r="D215" s="13"/>
      <c r="E215" s="14" t="s">
        <v>251</v>
      </c>
      <c r="F215" s="15">
        <v>67.7</v>
      </c>
    </row>
    <row r="216" spans="1:7" ht="20.25" customHeight="1" x14ac:dyDescent="0.25">
      <c r="A216" s="13"/>
      <c r="B216" s="46" t="s">
        <v>34</v>
      </c>
      <c r="C216" s="13" t="s">
        <v>250</v>
      </c>
      <c r="D216" s="13" t="s">
        <v>136</v>
      </c>
      <c r="E216" s="14" t="s">
        <v>137</v>
      </c>
      <c r="F216" s="15">
        <v>67.7</v>
      </c>
    </row>
    <row r="217" spans="1:7" ht="49.5" customHeight="1" x14ac:dyDescent="0.25">
      <c r="A217" s="13"/>
      <c r="B217" s="13" t="s">
        <v>34</v>
      </c>
      <c r="C217" s="13" t="s">
        <v>122</v>
      </c>
      <c r="D217" s="13"/>
      <c r="E217" s="14" t="s">
        <v>123</v>
      </c>
      <c r="F217" s="15">
        <v>45</v>
      </c>
    </row>
    <row r="218" spans="1:7" ht="21" customHeight="1" x14ac:dyDescent="0.25">
      <c r="A218" s="13"/>
      <c r="B218" s="13" t="s">
        <v>34</v>
      </c>
      <c r="C218" s="13" t="s">
        <v>252</v>
      </c>
      <c r="D218" s="13"/>
      <c r="E218" s="14" t="s">
        <v>253</v>
      </c>
      <c r="F218" s="15">
        <v>45</v>
      </c>
    </row>
    <row r="219" spans="1:7" ht="48" customHeight="1" x14ac:dyDescent="0.25">
      <c r="A219" s="13"/>
      <c r="B219" s="13" t="s">
        <v>34</v>
      </c>
      <c r="C219" s="13" t="s">
        <v>252</v>
      </c>
      <c r="D219" s="13" t="s">
        <v>30</v>
      </c>
      <c r="E219" s="14" t="s">
        <v>31</v>
      </c>
      <c r="F219" s="15">
        <v>45</v>
      </c>
    </row>
    <row r="220" spans="1:7" ht="15.75" x14ac:dyDescent="0.25">
      <c r="A220" s="24"/>
      <c r="B220" s="9"/>
      <c r="C220" s="9"/>
      <c r="D220" s="9"/>
      <c r="E220" s="25" t="s">
        <v>254</v>
      </c>
      <c r="F220" s="11">
        <f>F15+F192+F200</f>
        <v>45164.09074</v>
      </c>
      <c r="G220" s="26" t="s">
        <v>255</v>
      </c>
    </row>
  </sheetData>
  <mergeCells count="10">
    <mergeCell ref="E1:F1"/>
    <mergeCell ref="E2:F2"/>
    <mergeCell ref="E3:F3"/>
    <mergeCell ref="A10:F10"/>
    <mergeCell ref="A12:A13"/>
    <mergeCell ref="B12:B13"/>
    <mergeCell ref="C12:C13"/>
    <mergeCell ref="D12:D13"/>
    <mergeCell ref="E12:E13"/>
    <mergeCell ref="F12:F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B1" sqref="B1:C1"/>
    </sheetView>
  </sheetViews>
  <sheetFormatPr defaultRowHeight="15" x14ac:dyDescent="0.25"/>
  <cols>
    <col min="1" max="1" width="4.85546875" style="48" customWidth="1"/>
    <col min="2" max="2" width="50.28515625" style="48" customWidth="1"/>
    <col min="3" max="3" width="25.5703125" style="48" customWidth="1"/>
    <col min="4" max="4" width="1.5703125" style="48" customWidth="1"/>
    <col min="5" max="256" width="9.140625" style="48"/>
    <col min="257" max="257" width="4.85546875" style="48" customWidth="1"/>
    <col min="258" max="258" width="50.28515625" style="48" customWidth="1"/>
    <col min="259" max="259" width="25.5703125" style="48" customWidth="1"/>
    <col min="260" max="260" width="1.5703125" style="48" customWidth="1"/>
    <col min="261" max="512" width="9.140625" style="48"/>
    <col min="513" max="513" width="4.85546875" style="48" customWidth="1"/>
    <col min="514" max="514" width="50.28515625" style="48" customWidth="1"/>
    <col min="515" max="515" width="25.5703125" style="48" customWidth="1"/>
    <col min="516" max="516" width="1.5703125" style="48" customWidth="1"/>
    <col min="517" max="768" width="9.140625" style="48"/>
    <col min="769" max="769" width="4.85546875" style="48" customWidth="1"/>
    <col min="770" max="770" width="50.28515625" style="48" customWidth="1"/>
    <col min="771" max="771" width="25.5703125" style="48" customWidth="1"/>
    <col min="772" max="772" width="1.5703125" style="48" customWidth="1"/>
    <col min="773" max="1024" width="9.140625" style="48"/>
    <col min="1025" max="1025" width="4.85546875" style="48" customWidth="1"/>
    <col min="1026" max="1026" width="50.28515625" style="48" customWidth="1"/>
    <col min="1027" max="1027" width="25.5703125" style="48" customWidth="1"/>
    <col min="1028" max="1028" width="1.5703125" style="48" customWidth="1"/>
    <col min="1029" max="1280" width="9.140625" style="48"/>
    <col min="1281" max="1281" width="4.85546875" style="48" customWidth="1"/>
    <col min="1282" max="1282" width="50.28515625" style="48" customWidth="1"/>
    <col min="1283" max="1283" width="25.5703125" style="48" customWidth="1"/>
    <col min="1284" max="1284" width="1.5703125" style="48" customWidth="1"/>
    <col min="1285" max="1536" width="9.140625" style="48"/>
    <col min="1537" max="1537" width="4.85546875" style="48" customWidth="1"/>
    <col min="1538" max="1538" width="50.28515625" style="48" customWidth="1"/>
    <col min="1539" max="1539" width="25.5703125" style="48" customWidth="1"/>
    <col min="1540" max="1540" width="1.5703125" style="48" customWidth="1"/>
    <col min="1541" max="1792" width="9.140625" style="48"/>
    <col min="1793" max="1793" width="4.85546875" style="48" customWidth="1"/>
    <col min="1794" max="1794" width="50.28515625" style="48" customWidth="1"/>
    <col min="1795" max="1795" width="25.5703125" style="48" customWidth="1"/>
    <col min="1796" max="1796" width="1.5703125" style="48" customWidth="1"/>
    <col min="1797" max="2048" width="9.140625" style="48"/>
    <col min="2049" max="2049" width="4.85546875" style="48" customWidth="1"/>
    <col min="2050" max="2050" width="50.28515625" style="48" customWidth="1"/>
    <col min="2051" max="2051" width="25.5703125" style="48" customWidth="1"/>
    <col min="2052" max="2052" width="1.5703125" style="48" customWidth="1"/>
    <col min="2053" max="2304" width="9.140625" style="48"/>
    <col min="2305" max="2305" width="4.85546875" style="48" customWidth="1"/>
    <col min="2306" max="2306" width="50.28515625" style="48" customWidth="1"/>
    <col min="2307" max="2307" width="25.5703125" style="48" customWidth="1"/>
    <col min="2308" max="2308" width="1.5703125" style="48" customWidth="1"/>
    <col min="2309" max="2560" width="9.140625" style="48"/>
    <col min="2561" max="2561" width="4.85546875" style="48" customWidth="1"/>
    <col min="2562" max="2562" width="50.28515625" style="48" customWidth="1"/>
    <col min="2563" max="2563" width="25.5703125" style="48" customWidth="1"/>
    <col min="2564" max="2564" width="1.5703125" style="48" customWidth="1"/>
    <col min="2565" max="2816" width="9.140625" style="48"/>
    <col min="2817" max="2817" width="4.85546875" style="48" customWidth="1"/>
    <col min="2818" max="2818" width="50.28515625" style="48" customWidth="1"/>
    <col min="2819" max="2819" width="25.5703125" style="48" customWidth="1"/>
    <col min="2820" max="2820" width="1.5703125" style="48" customWidth="1"/>
    <col min="2821" max="3072" width="9.140625" style="48"/>
    <col min="3073" max="3073" width="4.85546875" style="48" customWidth="1"/>
    <col min="3074" max="3074" width="50.28515625" style="48" customWidth="1"/>
    <col min="3075" max="3075" width="25.5703125" style="48" customWidth="1"/>
    <col min="3076" max="3076" width="1.5703125" style="48" customWidth="1"/>
    <col min="3077" max="3328" width="9.140625" style="48"/>
    <col min="3329" max="3329" width="4.85546875" style="48" customWidth="1"/>
    <col min="3330" max="3330" width="50.28515625" style="48" customWidth="1"/>
    <col min="3331" max="3331" width="25.5703125" style="48" customWidth="1"/>
    <col min="3332" max="3332" width="1.5703125" style="48" customWidth="1"/>
    <col min="3333" max="3584" width="9.140625" style="48"/>
    <col min="3585" max="3585" width="4.85546875" style="48" customWidth="1"/>
    <col min="3586" max="3586" width="50.28515625" style="48" customWidth="1"/>
    <col min="3587" max="3587" width="25.5703125" style="48" customWidth="1"/>
    <col min="3588" max="3588" width="1.5703125" style="48" customWidth="1"/>
    <col min="3589" max="3840" width="9.140625" style="48"/>
    <col min="3841" max="3841" width="4.85546875" style="48" customWidth="1"/>
    <col min="3842" max="3842" width="50.28515625" style="48" customWidth="1"/>
    <col min="3843" max="3843" width="25.5703125" style="48" customWidth="1"/>
    <col min="3844" max="3844" width="1.5703125" style="48" customWidth="1"/>
    <col min="3845" max="4096" width="9.140625" style="48"/>
    <col min="4097" max="4097" width="4.85546875" style="48" customWidth="1"/>
    <col min="4098" max="4098" width="50.28515625" style="48" customWidth="1"/>
    <col min="4099" max="4099" width="25.5703125" style="48" customWidth="1"/>
    <col min="4100" max="4100" width="1.5703125" style="48" customWidth="1"/>
    <col min="4101" max="4352" width="9.140625" style="48"/>
    <col min="4353" max="4353" width="4.85546875" style="48" customWidth="1"/>
    <col min="4354" max="4354" width="50.28515625" style="48" customWidth="1"/>
    <col min="4355" max="4355" width="25.5703125" style="48" customWidth="1"/>
    <col min="4356" max="4356" width="1.5703125" style="48" customWidth="1"/>
    <col min="4357" max="4608" width="9.140625" style="48"/>
    <col min="4609" max="4609" width="4.85546875" style="48" customWidth="1"/>
    <col min="4610" max="4610" width="50.28515625" style="48" customWidth="1"/>
    <col min="4611" max="4611" width="25.5703125" style="48" customWidth="1"/>
    <col min="4612" max="4612" width="1.5703125" style="48" customWidth="1"/>
    <col min="4613" max="4864" width="9.140625" style="48"/>
    <col min="4865" max="4865" width="4.85546875" style="48" customWidth="1"/>
    <col min="4866" max="4866" width="50.28515625" style="48" customWidth="1"/>
    <col min="4867" max="4867" width="25.5703125" style="48" customWidth="1"/>
    <col min="4868" max="4868" width="1.5703125" style="48" customWidth="1"/>
    <col min="4869" max="5120" width="9.140625" style="48"/>
    <col min="5121" max="5121" width="4.85546875" style="48" customWidth="1"/>
    <col min="5122" max="5122" width="50.28515625" style="48" customWidth="1"/>
    <col min="5123" max="5123" width="25.5703125" style="48" customWidth="1"/>
    <col min="5124" max="5124" width="1.5703125" style="48" customWidth="1"/>
    <col min="5125" max="5376" width="9.140625" style="48"/>
    <col min="5377" max="5377" width="4.85546875" style="48" customWidth="1"/>
    <col min="5378" max="5378" width="50.28515625" style="48" customWidth="1"/>
    <col min="5379" max="5379" width="25.5703125" style="48" customWidth="1"/>
    <col min="5380" max="5380" width="1.5703125" style="48" customWidth="1"/>
    <col min="5381" max="5632" width="9.140625" style="48"/>
    <col min="5633" max="5633" width="4.85546875" style="48" customWidth="1"/>
    <col min="5634" max="5634" width="50.28515625" style="48" customWidth="1"/>
    <col min="5635" max="5635" width="25.5703125" style="48" customWidth="1"/>
    <col min="5636" max="5636" width="1.5703125" style="48" customWidth="1"/>
    <col min="5637" max="5888" width="9.140625" style="48"/>
    <col min="5889" max="5889" width="4.85546875" style="48" customWidth="1"/>
    <col min="5890" max="5890" width="50.28515625" style="48" customWidth="1"/>
    <col min="5891" max="5891" width="25.5703125" style="48" customWidth="1"/>
    <col min="5892" max="5892" width="1.5703125" style="48" customWidth="1"/>
    <col min="5893" max="6144" width="9.140625" style="48"/>
    <col min="6145" max="6145" width="4.85546875" style="48" customWidth="1"/>
    <col min="6146" max="6146" width="50.28515625" style="48" customWidth="1"/>
    <col min="6147" max="6147" width="25.5703125" style="48" customWidth="1"/>
    <col min="6148" max="6148" width="1.5703125" style="48" customWidth="1"/>
    <col min="6149" max="6400" width="9.140625" style="48"/>
    <col min="6401" max="6401" width="4.85546875" style="48" customWidth="1"/>
    <col min="6402" max="6402" width="50.28515625" style="48" customWidth="1"/>
    <col min="6403" max="6403" width="25.5703125" style="48" customWidth="1"/>
    <col min="6404" max="6404" width="1.5703125" style="48" customWidth="1"/>
    <col min="6405" max="6656" width="9.140625" style="48"/>
    <col min="6657" max="6657" width="4.85546875" style="48" customWidth="1"/>
    <col min="6658" max="6658" width="50.28515625" style="48" customWidth="1"/>
    <col min="6659" max="6659" width="25.5703125" style="48" customWidth="1"/>
    <col min="6660" max="6660" width="1.5703125" style="48" customWidth="1"/>
    <col min="6661" max="6912" width="9.140625" style="48"/>
    <col min="6913" max="6913" width="4.85546875" style="48" customWidth="1"/>
    <col min="6914" max="6914" width="50.28515625" style="48" customWidth="1"/>
    <col min="6915" max="6915" width="25.5703125" style="48" customWidth="1"/>
    <col min="6916" max="6916" width="1.5703125" style="48" customWidth="1"/>
    <col min="6917" max="7168" width="9.140625" style="48"/>
    <col min="7169" max="7169" width="4.85546875" style="48" customWidth="1"/>
    <col min="7170" max="7170" width="50.28515625" style="48" customWidth="1"/>
    <col min="7171" max="7171" width="25.5703125" style="48" customWidth="1"/>
    <col min="7172" max="7172" width="1.5703125" style="48" customWidth="1"/>
    <col min="7173" max="7424" width="9.140625" style="48"/>
    <col min="7425" max="7425" width="4.85546875" style="48" customWidth="1"/>
    <col min="7426" max="7426" width="50.28515625" style="48" customWidth="1"/>
    <col min="7427" max="7427" width="25.5703125" style="48" customWidth="1"/>
    <col min="7428" max="7428" width="1.5703125" style="48" customWidth="1"/>
    <col min="7429" max="7680" width="9.140625" style="48"/>
    <col min="7681" max="7681" width="4.85546875" style="48" customWidth="1"/>
    <col min="7682" max="7682" width="50.28515625" style="48" customWidth="1"/>
    <col min="7683" max="7683" width="25.5703125" style="48" customWidth="1"/>
    <col min="7684" max="7684" width="1.5703125" style="48" customWidth="1"/>
    <col min="7685" max="7936" width="9.140625" style="48"/>
    <col min="7937" max="7937" width="4.85546875" style="48" customWidth="1"/>
    <col min="7938" max="7938" width="50.28515625" style="48" customWidth="1"/>
    <col min="7939" max="7939" width="25.5703125" style="48" customWidth="1"/>
    <col min="7940" max="7940" width="1.5703125" style="48" customWidth="1"/>
    <col min="7941" max="8192" width="9.140625" style="48"/>
    <col min="8193" max="8193" width="4.85546875" style="48" customWidth="1"/>
    <col min="8194" max="8194" width="50.28515625" style="48" customWidth="1"/>
    <col min="8195" max="8195" width="25.5703125" style="48" customWidth="1"/>
    <col min="8196" max="8196" width="1.5703125" style="48" customWidth="1"/>
    <col min="8197" max="8448" width="9.140625" style="48"/>
    <col min="8449" max="8449" width="4.85546875" style="48" customWidth="1"/>
    <col min="8450" max="8450" width="50.28515625" style="48" customWidth="1"/>
    <col min="8451" max="8451" width="25.5703125" style="48" customWidth="1"/>
    <col min="8452" max="8452" width="1.5703125" style="48" customWidth="1"/>
    <col min="8453" max="8704" width="9.140625" style="48"/>
    <col min="8705" max="8705" width="4.85546875" style="48" customWidth="1"/>
    <col min="8706" max="8706" width="50.28515625" style="48" customWidth="1"/>
    <col min="8707" max="8707" width="25.5703125" style="48" customWidth="1"/>
    <col min="8708" max="8708" width="1.5703125" style="48" customWidth="1"/>
    <col min="8709" max="8960" width="9.140625" style="48"/>
    <col min="8961" max="8961" width="4.85546875" style="48" customWidth="1"/>
    <col min="8962" max="8962" width="50.28515625" style="48" customWidth="1"/>
    <col min="8963" max="8963" width="25.5703125" style="48" customWidth="1"/>
    <col min="8964" max="8964" width="1.5703125" style="48" customWidth="1"/>
    <col min="8965" max="9216" width="9.140625" style="48"/>
    <col min="9217" max="9217" width="4.85546875" style="48" customWidth="1"/>
    <col min="9218" max="9218" width="50.28515625" style="48" customWidth="1"/>
    <col min="9219" max="9219" width="25.5703125" style="48" customWidth="1"/>
    <col min="9220" max="9220" width="1.5703125" style="48" customWidth="1"/>
    <col min="9221" max="9472" width="9.140625" style="48"/>
    <col min="9473" max="9473" width="4.85546875" style="48" customWidth="1"/>
    <col min="9474" max="9474" width="50.28515625" style="48" customWidth="1"/>
    <col min="9475" max="9475" width="25.5703125" style="48" customWidth="1"/>
    <col min="9476" max="9476" width="1.5703125" style="48" customWidth="1"/>
    <col min="9477" max="9728" width="9.140625" style="48"/>
    <col min="9729" max="9729" width="4.85546875" style="48" customWidth="1"/>
    <col min="9730" max="9730" width="50.28515625" style="48" customWidth="1"/>
    <col min="9731" max="9731" width="25.5703125" style="48" customWidth="1"/>
    <col min="9732" max="9732" width="1.5703125" style="48" customWidth="1"/>
    <col min="9733" max="9984" width="9.140625" style="48"/>
    <col min="9985" max="9985" width="4.85546875" style="48" customWidth="1"/>
    <col min="9986" max="9986" width="50.28515625" style="48" customWidth="1"/>
    <col min="9987" max="9987" width="25.5703125" style="48" customWidth="1"/>
    <col min="9988" max="9988" width="1.5703125" style="48" customWidth="1"/>
    <col min="9989" max="10240" width="9.140625" style="48"/>
    <col min="10241" max="10241" width="4.85546875" style="48" customWidth="1"/>
    <col min="10242" max="10242" width="50.28515625" style="48" customWidth="1"/>
    <col min="10243" max="10243" width="25.5703125" style="48" customWidth="1"/>
    <col min="10244" max="10244" width="1.5703125" style="48" customWidth="1"/>
    <col min="10245" max="10496" width="9.140625" style="48"/>
    <col min="10497" max="10497" width="4.85546875" style="48" customWidth="1"/>
    <col min="10498" max="10498" width="50.28515625" style="48" customWidth="1"/>
    <col min="10499" max="10499" width="25.5703125" style="48" customWidth="1"/>
    <col min="10500" max="10500" width="1.5703125" style="48" customWidth="1"/>
    <col min="10501" max="10752" width="9.140625" style="48"/>
    <col min="10753" max="10753" width="4.85546875" style="48" customWidth="1"/>
    <col min="10754" max="10754" width="50.28515625" style="48" customWidth="1"/>
    <col min="10755" max="10755" width="25.5703125" style="48" customWidth="1"/>
    <col min="10756" max="10756" width="1.5703125" style="48" customWidth="1"/>
    <col min="10757" max="11008" width="9.140625" style="48"/>
    <col min="11009" max="11009" width="4.85546875" style="48" customWidth="1"/>
    <col min="11010" max="11010" width="50.28515625" style="48" customWidth="1"/>
    <col min="11011" max="11011" width="25.5703125" style="48" customWidth="1"/>
    <col min="11012" max="11012" width="1.5703125" style="48" customWidth="1"/>
    <col min="11013" max="11264" width="9.140625" style="48"/>
    <col min="11265" max="11265" width="4.85546875" style="48" customWidth="1"/>
    <col min="11266" max="11266" width="50.28515625" style="48" customWidth="1"/>
    <col min="11267" max="11267" width="25.5703125" style="48" customWidth="1"/>
    <col min="11268" max="11268" width="1.5703125" style="48" customWidth="1"/>
    <col min="11269" max="11520" width="9.140625" style="48"/>
    <col min="11521" max="11521" width="4.85546875" style="48" customWidth="1"/>
    <col min="11522" max="11522" width="50.28515625" style="48" customWidth="1"/>
    <col min="11523" max="11523" width="25.5703125" style="48" customWidth="1"/>
    <col min="11524" max="11524" width="1.5703125" style="48" customWidth="1"/>
    <col min="11525" max="11776" width="9.140625" style="48"/>
    <col min="11777" max="11777" width="4.85546875" style="48" customWidth="1"/>
    <col min="11778" max="11778" width="50.28515625" style="48" customWidth="1"/>
    <col min="11779" max="11779" width="25.5703125" style="48" customWidth="1"/>
    <col min="11780" max="11780" width="1.5703125" style="48" customWidth="1"/>
    <col min="11781" max="12032" width="9.140625" style="48"/>
    <col min="12033" max="12033" width="4.85546875" style="48" customWidth="1"/>
    <col min="12034" max="12034" width="50.28515625" style="48" customWidth="1"/>
    <col min="12035" max="12035" width="25.5703125" style="48" customWidth="1"/>
    <col min="12036" max="12036" width="1.5703125" style="48" customWidth="1"/>
    <col min="12037" max="12288" width="9.140625" style="48"/>
    <col min="12289" max="12289" width="4.85546875" style="48" customWidth="1"/>
    <col min="12290" max="12290" width="50.28515625" style="48" customWidth="1"/>
    <col min="12291" max="12291" width="25.5703125" style="48" customWidth="1"/>
    <col min="12292" max="12292" width="1.5703125" style="48" customWidth="1"/>
    <col min="12293" max="12544" width="9.140625" style="48"/>
    <col min="12545" max="12545" width="4.85546875" style="48" customWidth="1"/>
    <col min="12546" max="12546" width="50.28515625" style="48" customWidth="1"/>
    <col min="12547" max="12547" width="25.5703125" style="48" customWidth="1"/>
    <col min="12548" max="12548" width="1.5703125" style="48" customWidth="1"/>
    <col min="12549" max="12800" width="9.140625" style="48"/>
    <col min="12801" max="12801" width="4.85546875" style="48" customWidth="1"/>
    <col min="12802" max="12802" width="50.28515625" style="48" customWidth="1"/>
    <col min="12803" max="12803" width="25.5703125" style="48" customWidth="1"/>
    <col min="12804" max="12804" width="1.5703125" style="48" customWidth="1"/>
    <col min="12805" max="13056" width="9.140625" style="48"/>
    <col min="13057" max="13057" width="4.85546875" style="48" customWidth="1"/>
    <col min="13058" max="13058" width="50.28515625" style="48" customWidth="1"/>
    <col min="13059" max="13059" width="25.5703125" style="48" customWidth="1"/>
    <col min="13060" max="13060" width="1.5703125" style="48" customWidth="1"/>
    <col min="13061" max="13312" width="9.140625" style="48"/>
    <col min="13313" max="13313" width="4.85546875" style="48" customWidth="1"/>
    <col min="13314" max="13314" width="50.28515625" style="48" customWidth="1"/>
    <col min="13315" max="13315" width="25.5703125" style="48" customWidth="1"/>
    <col min="13316" max="13316" width="1.5703125" style="48" customWidth="1"/>
    <col min="13317" max="13568" width="9.140625" style="48"/>
    <col min="13569" max="13569" width="4.85546875" style="48" customWidth="1"/>
    <col min="13570" max="13570" width="50.28515625" style="48" customWidth="1"/>
    <col min="13571" max="13571" width="25.5703125" style="48" customWidth="1"/>
    <col min="13572" max="13572" width="1.5703125" style="48" customWidth="1"/>
    <col min="13573" max="13824" width="9.140625" style="48"/>
    <col min="13825" max="13825" width="4.85546875" style="48" customWidth="1"/>
    <col min="13826" max="13826" width="50.28515625" style="48" customWidth="1"/>
    <col min="13827" max="13827" width="25.5703125" style="48" customWidth="1"/>
    <col min="13828" max="13828" width="1.5703125" style="48" customWidth="1"/>
    <col min="13829" max="14080" width="9.140625" style="48"/>
    <col min="14081" max="14081" width="4.85546875" style="48" customWidth="1"/>
    <col min="14082" max="14082" width="50.28515625" style="48" customWidth="1"/>
    <col min="14083" max="14083" width="25.5703125" style="48" customWidth="1"/>
    <col min="14084" max="14084" width="1.5703125" style="48" customWidth="1"/>
    <col min="14085" max="14336" width="9.140625" style="48"/>
    <col min="14337" max="14337" width="4.85546875" style="48" customWidth="1"/>
    <col min="14338" max="14338" width="50.28515625" style="48" customWidth="1"/>
    <col min="14339" max="14339" width="25.5703125" style="48" customWidth="1"/>
    <col min="14340" max="14340" width="1.5703125" style="48" customWidth="1"/>
    <col min="14341" max="14592" width="9.140625" style="48"/>
    <col min="14593" max="14593" width="4.85546875" style="48" customWidth="1"/>
    <col min="14594" max="14594" width="50.28515625" style="48" customWidth="1"/>
    <col min="14595" max="14595" width="25.5703125" style="48" customWidth="1"/>
    <col min="14596" max="14596" width="1.5703125" style="48" customWidth="1"/>
    <col min="14597" max="14848" width="9.140625" style="48"/>
    <col min="14849" max="14849" width="4.85546875" style="48" customWidth="1"/>
    <col min="14850" max="14850" width="50.28515625" style="48" customWidth="1"/>
    <col min="14851" max="14851" width="25.5703125" style="48" customWidth="1"/>
    <col min="14852" max="14852" width="1.5703125" style="48" customWidth="1"/>
    <col min="14853" max="15104" width="9.140625" style="48"/>
    <col min="15105" max="15105" width="4.85546875" style="48" customWidth="1"/>
    <col min="15106" max="15106" width="50.28515625" style="48" customWidth="1"/>
    <col min="15107" max="15107" width="25.5703125" style="48" customWidth="1"/>
    <col min="15108" max="15108" width="1.5703125" style="48" customWidth="1"/>
    <col min="15109" max="15360" width="9.140625" style="48"/>
    <col min="15361" max="15361" width="4.85546875" style="48" customWidth="1"/>
    <col min="15362" max="15362" width="50.28515625" style="48" customWidth="1"/>
    <col min="15363" max="15363" width="25.5703125" style="48" customWidth="1"/>
    <col min="15364" max="15364" width="1.5703125" style="48" customWidth="1"/>
    <col min="15365" max="15616" width="9.140625" style="48"/>
    <col min="15617" max="15617" width="4.85546875" style="48" customWidth="1"/>
    <col min="15618" max="15618" width="50.28515625" style="48" customWidth="1"/>
    <col min="15619" max="15619" width="25.5703125" style="48" customWidth="1"/>
    <col min="15620" max="15620" width="1.5703125" style="48" customWidth="1"/>
    <col min="15621" max="15872" width="9.140625" style="48"/>
    <col min="15873" max="15873" width="4.85546875" style="48" customWidth="1"/>
    <col min="15874" max="15874" width="50.28515625" style="48" customWidth="1"/>
    <col min="15875" max="15875" width="25.5703125" style="48" customWidth="1"/>
    <col min="15876" max="15876" width="1.5703125" style="48" customWidth="1"/>
    <col min="15877" max="16128" width="9.140625" style="48"/>
    <col min="16129" max="16129" width="4.85546875" style="48" customWidth="1"/>
    <col min="16130" max="16130" width="50.28515625" style="48" customWidth="1"/>
    <col min="16131" max="16131" width="25.5703125" style="48" customWidth="1"/>
    <col min="16132" max="16132" width="1.5703125" style="48" customWidth="1"/>
    <col min="16133" max="16384" width="9.140625" style="48"/>
  </cols>
  <sheetData>
    <row r="1" spans="1:3" ht="15.75" x14ac:dyDescent="0.25">
      <c r="B1" s="105" t="s">
        <v>424</v>
      </c>
      <c r="C1" s="105"/>
    </row>
    <row r="2" spans="1:3" ht="15.75" x14ac:dyDescent="0.25">
      <c r="B2" s="105" t="s">
        <v>0</v>
      </c>
      <c r="C2" s="105"/>
    </row>
    <row r="3" spans="1:3" ht="15.75" x14ac:dyDescent="0.25">
      <c r="B3" s="105" t="s">
        <v>466</v>
      </c>
      <c r="C3" s="105"/>
    </row>
    <row r="5" spans="1:3" ht="15.75" x14ac:dyDescent="0.25">
      <c r="B5" s="49"/>
      <c r="C5" s="50" t="s">
        <v>425</v>
      </c>
    </row>
    <row r="6" spans="1:3" ht="15.75" x14ac:dyDescent="0.25">
      <c r="B6" s="49"/>
      <c r="C6" s="50" t="s">
        <v>426</v>
      </c>
    </row>
    <row r="7" spans="1:3" ht="15.75" x14ac:dyDescent="0.25">
      <c r="B7" s="49"/>
      <c r="C7" s="50" t="s">
        <v>427</v>
      </c>
    </row>
    <row r="8" spans="1:3" ht="15.75" x14ac:dyDescent="0.25">
      <c r="B8" s="49"/>
      <c r="C8" s="50" t="s">
        <v>428</v>
      </c>
    </row>
    <row r="9" spans="1:3" x14ac:dyDescent="0.25">
      <c r="B9" s="49"/>
    </row>
    <row r="10" spans="1:3" ht="36" customHeight="1" x14ac:dyDescent="0.25">
      <c r="A10" s="111" t="s">
        <v>429</v>
      </c>
      <c r="B10" s="111"/>
      <c r="C10" s="111"/>
    </row>
    <row r="11" spans="1:3" ht="15.75" x14ac:dyDescent="0.25">
      <c r="A11" s="51"/>
      <c r="B11" s="51"/>
      <c r="C11" s="52"/>
    </row>
    <row r="12" spans="1:3" ht="36.75" customHeight="1" x14ac:dyDescent="0.25">
      <c r="A12" s="53" t="s">
        <v>430</v>
      </c>
      <c r="B12" s="53" t="s">
        <v>431</v>
      </c>
      <c r="C12" s="53" t="s">
        <v>11</v>
      </c>
    </row>
    <row r="13" spans="1:3" ht="65.25" customHeight="1" x14ac:dyDescent="0.25">
      <c r="A13" s="54" t="s">
        <v>14</v>
      </c>
      <c r="B13" s="55" t="s">
        <v>462</v>
      </c>
      <c r="C13" s="56">
        <f>C14+C15+C16</f>
        <v>10571.019260000001</v>
      </c>
    </row>
    <row r="14" spans="1:3" ht="15.75" customHeight="1" x14ac:dyDescent="0.25">
      <c r="A14" s="54"/>
      <c r="B14" s="57" t="s">
        <v>139</v>
      </c>
      <c r="C14" s="56">
        <f>'5'!D29</f>
        <v>7749.2</v>
      </c>
    </row>
    <row r="15" spans="1:3" ht="16.5" customHeight="1" x14ac:dyDescent="0.25">
      <c r="A15" s="54"/>
      <c r="B15" s="57" t="s">
        <v>135</v>
      </c>
      <c r="C15" s="56">
        <f>'5'!D26</f>
        <v>1490.3592600000002</v>
      </c>
    </row>
    <row r="16" spans="1:3" ht="64.5" customHeight="1" x14ac:dyDescent="0.25">
      <c r="A16" s="54"/>
      <c r="B16" s="58" t="s">
        <v>463</v>
      </c>
      <c r="C16" s="56">
        <f>'5'!D31</f>
        <v>1331.46</v>
      </c>
    </row>
    <row r="17" spans="1:4" ht="64.5" customHeight="1" x14ac:dyDescent="0.25">
      <c r="A17" s="54" t="s">
        <v>15</v>
      </c>
      <c r="B17" s="59" t="s">
        <v>165</v>
      </c>
      <c r="C17" s="56">
        <f>C18+C19</f>
        <v>3991.2222199999997</v>
      </c>
    </row>
    <row r="18" spans="1:4" ht="36" customHeight="1" x14ac:dyDescent="0.25">
      <c r="A18" s="54"/>
      <c r="B18" s="60" t="s">
        <v>273</v>
      </c>
      <c r="C18" s="56">
        <f>'[1]7'!F105+'[1]7'!F103</f>
        <v>803.56222000000002</v>
      </c>
    </row>
    <row r="19" spans="1:4" ht="37.5" customHeight="1" x14ac:dyDescent="0.25">
      <c r="A19" s="54"/>
      <c r="B19" s="60" t="s">
        <v>432</v>
      </c>
      <c r="C19" s="56">
        <v>3187.66</v>
      </c>
    </row>
    <row r="20" spans="1:4" ht="24" customHeight="1" x14ac:dyDescent="0.25">
      <c r="A20" s="61"/>
      <c r="B20" s="62" t="s">
        <v>254</v>
      </c>
      <c r="C20" s="63">
        <f>C13+C17</f>
        <v>14562.241480000001</v>
      </c>
      <c r="D20" s="26" t="s">
        <v>255</v>
      </c>
    </row>
  </sheetData>
  <mergeCells count="4">
    <mergeCell ref="B1:C1"/>
    <mergeCell ref="B2:C2"/>
    <mergeCell ref="B3:C3"/>
    <mergeCell ref="A10:C1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C13" sqref="C13"/>
    </sheetView>
  </sheetViews>
  <sheetFormatPr defaultRowHeight="15" x14ac:dyDescent="0.25"/>
  <cols>
    <col min="1" max="1" width="26" style="48" customWidth="1"/>
    <col min="2" max="2" width="40.140625" style="48" customWidth="1"/>
    <col min="3" max="3" width="21.28515625" style="48" customWidth="1"/>
    <col min="4" max="4" width="1.5703125" style="48" customWidth="1"/>
    <col min="5" max="256" width="9.140625" style="48"/>
    <col min="257" max="257" width="26" style="48" customWidth="1"/>
    <col min="258" max="258" width="44.140625" style="48" customWidth="1"/>
    <col min="259" max="259" width="15.7109375" style="48" customWidth="1"/>
    <col min="260" max="260" width="1.5703125" style="48" customWidth="1"/>
    <col min="261" max="512" width="9.140625" style="48"/>
    <col min="513" max="513" width="26" style="48" customWidth="1"/>
    <col min="514" max="514" width="44.140625" style="48" customWidth="1"/>
    <col min="515" max="515" width="15.7109375" style="48" customWidth="1"/>
    <col min="516" max="516" width="1.5703125" style="48" customWidth="1"/>
    <col min="517" max="768" width="9.140625" style="48"/>
    <col min="769" max="769" width="26" style="48" customWidth="1"/>
    <col min="770" max="770" width="44.140625" style="48" customWidth="1"/>
    <col min="771" max="771" width="15.7109375" style="48" customWidth="1"/>
    <col min="772" max="772" width="1.5703125" style="48" customWidth="1"/>
    <col min="773" max="1024" width="9.140625" style="48"/>
    <col min="1025" max="1025" width="26" style="48" customWidth="1"/>
    <col min="1026" max="1026" width="44.140625" style="48" customWidth="1"/>
    <col min="1027" max="1027" width="15.7109375" style="48" customWidth="1"/>
    <col min="1028" max="1028" width="1.5703125" style="48" customWidth="1"/>
    <col min="1029" max="1280" width="9.140625" style="48"/>
    <col min="1281" max="1281" width="26" style="48" customWidth="1"/>
    <col min="1282" max="1282" width="44.140625" style="48" customWidth="1"/>
    <col min="1283" max="1283" width="15.7109375" style="48" customWidth="1"/>
    <col min="1284" max="1284" width="1.5703125" style="48" customWidth="1"/>
    <col min="1285" max="1536" width="9.140625" style="48"/>
    <col min="1537" max="1537" width="26" style="48" customWidth="1"/>
    <col min="1538" max="1538" width="44.140625" style="48" customWidth="1"/>
    <col min="1539" max="1539" width="15.7109375" style="48" customWidth="1"/>
    <col min="1540" max="1540" width="1.5703125" style="48" customWidth="1"/>
    <col min="1541" max="1792" width="9.140625" style="48"/>
    <col min="1793" max="1793" width="26" style="48" customWidth="1"/>
    <col min="1794" max="1794" width="44.140625" style="48" customWidth="1"/>
    <col min="1795" max="1795" width="15.7109375" style="48" customWidth="1"/>
    <col min="1796" max="1796" width="1.5703125" style="48" customWidth="1"/>
    <col min="1797" max="2048" width="9.140625" style="48"/>
    <col min="2049" max="2049" width="26" style="48" customWidth="1"/>
    <col min="2050" max="2050" width="44.140625" style="48" customWidth="1"/>
    <col min="2051" max="2051" width="15.7109375" style="48" customWidth="1"/>
    <col min="2052" max="2052" width="1.5703125" style="48" customWidth="1"/>
    <col min="2053" max="2304" width="9.140625" style="48"/>
    <col min="2305" max="2305" width="26" style="48" customWidth="1"/>
    <col min="2306" max="2306" width="44.140625" style="48" customWidth="1"/>
    <col min="2307" max="2307" width="15.7109375" style="48" customWidth="1"/>
    <col min="2308" max="2308" width="1.5703125" style="48" customWidth="1"/>
    <col min="2309" max="2560" width="9.140625" style="48"/>
    <col min="2561" max="2561" width="26" style="48" customWidth="1"/>
    <col min="2562" max="2562" width="44.140625" style="48" customWidth="1"/>
    <col min="2563" max="2563" width="15.7109375" style="48" customWidth="1"/>
    <col min="2564" max="2564" width="1.5703125" style="48" customWidth="1"/>
    <col min="2565" max="2816" width="9.140625" style="48"/>
    <col min="2817" max="2817" width="26" style="48" customWidth="1"/>
    <col min="2818" max="2818" width="44.140625" style="48" customWidth="1"/>
    <col min="2819" max="2819" width="15.7109375" style="48" customWidth="1"/>
    <col min="2820" max="2820" width="1.5703125" style="48" customWidth="1"/>
    <col min="2821" max="3072" width="9.140625" style="48"/>
    <col min="3073" max="3073" width="26" style="48" customWidth="1"/>
    <col min="3074" max="3074" width="44.140625" style="48" customWidth="1"/>
    <col min="3075" max="3075" width="15.7109375" style="48" customWidth="1"/>
    <col min="3076" max="3076" width="1.5703125" style="48" customWidth="1"/>
    <col min="3077" max="3328" width="9.140625" style="48"/>
    <col min="3329" max="3329" width="26" style="48" customWidth="1"/>
    <col min="3330" max="3330" width="44.140625" style="48" customWidth="1"/>
    <col min="3331" max="3331" width="15.7109375" style="48" customWidth="1"/>
    <col min="3332" max="3332" width="1.5703125" style="48" customWidth="1"/>
    <col min="3333" max="3584" width="9.140625" style="48"/>
    <col min="3585" max="3585" width="26" style="48" customWidth="1"/>
    <col min="3586" max="3586" width="44.140625" style="48" customWidth="1"/>
    <col min="3587" max="3587" width="15.7109375" style="48" customWidth="1"/>
    <col min="3588" max="3588" width="1.5703125" style="48" customWidth="1"/>
    <col min="3589" max="3840" width="9.140625" style="48"/>
    <col min="3841" max="3841" width="26" style="48" customWidth="1"/>
    <col min="3842" max="3842" width="44.140625" style="48" customWidth="1"/>
    <col min="3843" max="3843" width="15.7109375" style="48" customWidth="1"/>
    <col min="3844" max="3844" width="1.5703125" style="48" customWidth="1"/>
    <col min="3845" max="4096" width="9.140625" style="48"/>
    <col min="4097" max="4097" width="26" style="48" customWidth="1"/>
    <col min="4098" max="4098" width="44.140625" style="48" customWidth="1"/>
    <col min="4099" max="4099" width="15.7109375" style="48" customWidth="1"/>
    <col min="4100" max="4100" width="1.5703125" style="48" customWidth="1"/>
    <col min="4101" max="4352" width="9.140625" style="48"/>
    <col min="4353" max="4353" width="26" style="48" customWidth="1"/>
    <col min="4354" max="4354" width="44.140625" style="48" customWidth="1"/>
    <col min="4355" max="4355" width="15.7109375" style="48" customWidth="1"/>
    <col min="4356" max="4356" width="1.5703125" style="48" customWidth="1"/>
    <col min="4357" max="4608" width="9.140625" style="48"/>
    <col min="4609" max="4609" width="26" style="48" customWidth="1"/>
    <col min="4610" max="4610" width="44.140625" style="48" customWidth="1"/>
    <col min="4611" max="4611" width="15.7109375" style="48" customWidth="1"/>
    <col min="4612" max="4612" width="1.5703125" style="48" customWidth="1"/>
    <col min="4613" max="4864" width="9.140625" style="48"/>
    <col min="4865" max="4865" width="26" style="48" customWidth="1"/>
    <col min="4866" max="4866" width="44.140625" style="48" customWidth="1"/>
    <col min="4867" max="4867" width="15.7109375" style="48" customWidth="1"/>
    <col min="4868" max="4868" width="1.5703125" style="48" customWidth="1"/>
    <col min="4869" max="5120" width="9.140625" style="48"/>
    <col min="5121" max="5121" width="26" style="48" customWidth="1"/>
    <col min="5122" max="5122" width="44.140625" style="48" customWidth="1"/>
    <col min="5123" max="5123" width="15.7109375" style="48" customWidth="1"/>
    <col min="5124" max="5124" width="1.5703125" style="48" customWidth="1"/>
    <col min="5125" max="5376" width="9.140625" style="48"/>
    <col min="5377" max="5377" width="26" style="48" customWidth="1"/>
    <col min="5378" max="5378" width="44.140625" style="48" customWidth="1"/>
    <col min="5379" max="5379" width="15.7109375" style="48" customWidth="1"/>
    <col min="5380" max="5380" width="1.5703125" style="48" customWidth="1"/>
    <col min="5381" max="5632" width="9.140625" style="48"/>
    <col min="5633" max="5633" width="26" style="48" customWidth="1"/>
    <col min="5634" max="5634" width="44.140625" style="48" customWidth="1"/>
    <col min="5635" max="5635" width="15.7109375" style="48" customWidth="1"/>
    <col min="5636" max="5636" width="1.5703125" style="48" customWidth="1"/>
    <col min="5637" max="5888" width="9.140625" style="48"/>
    <col min="5889" max="5889" width="26" style="48" customWidth="1"/>
    <col min="5890" max="5890" width="44.140625" style="48" customWidth="1"/>
    <col min="5891" max="5891" width="15.7109375" style="48" customWidth="1"/>
    <col min="5892" max="5892" width="1.5703125" style="48" customWidth="1"/>
    <col min="5893" max="6144" width="9.140625" style="48"/>
    <col min="6145" max="6145" width="26" style="48" customWidth="1"/>
    <col min="6146" max="6146" width="44.140625" style="48" customWidth="1"/>
    <col min="6147" max="6147" width="15.7109375" style="48" customWidth="1"/>
    <col min="6148" max="6148" width="1.5703125" style="48" customWidth="1"/>
    <col min="6149" max="6400" width="9.140625" style="48"/>
    <col min="6401" max="6401" width="26" style="48" customWidth="1"/>
    <col min="6402" max="6402" width="44.140625" style="48" customWidth="1"/>
    <col min="6403" max="6403" width="15.7109375" style="48" customWidth="1"/>
    <col min="6404" max="6404" width="1.5703125" style="48" customWidth="1"/>
    <col min="6405" max="6656" width="9.140625" style="48"/>
    <col min="6657" max="6657" width="26" style="48" customWidth="1"/>
    <col min="6658" max="6658" width="44.140625" style="48" customWidth="1"/>
    <col min="6659" max="6659" width="15.7109375" style="48" customWidth="1"/>
    <col min="6660" max="6660" width="1.5703125" style="48" customWidth="1"/>
    <col min="6661" max="6912" width="9.140625" style="48"/>
    <col min="6913" max="6913" width="26" style="48" customWidth="1"/>
    <col min="6914" max="6914" width="44.140625" style="48" customWidth="1"/>
    <col min="6915" max="6915" width="15.7109375" style="48" customWidth="1"/>
    <col min="6916" max="6916" width="1.5703125" style="48" customWidth="1"/>
    <col min="6917" max="7168" width="9.140625" style="48"/>
    <col min="7169" max="7169" width="26" style="48" customWidth="1"/>
    <col min="7170" max="7170" width="44.140625" style="48" customWidth="1"/>
    <col min="7171" max="7171" width="15.7109375" style="48" customWidth="1"/>
    <col min="7172" max="7172" width="1.5703125" style="48" customWidth="1"/>
    <col min="7173" max="7424" width="9.140625" style="48"/>
    <col min="7425" max="7425" width="26" style="48" customWidth="1"/>
    <col min="7426" max="7426" width="44.140625" style="48" customWidth="1"/>
    <col min="7427" max="7427" width="15.7109375" style="48" customWidth="1"/>
    <col min="7428" max="7428" width="1.5703125" style="48" customWidth="1"/>
    <col min="7429" max="7680" width="9.140625" style="48"/>
    <col min="7681" max="7681" width="26" style="48" customWidth="1"/>
    <col min="7682" max="7682" width="44.140625" style="48" customWidth="1"/>
    <col min="7683" max="7683" width="15.7109375" style="48" customWidth="1"/>
    <col min="7684" max="7684" width="1.5703125" style="48" customWidth="1"/>
    <col min="7685" max="7936" width="9.140625" style="48"/>
    <col min="7937" max="7937" width="26" style="48" customWidth="1"/>
    <col min="7938" max="7938" width="44.140625" style="48" customWidth="1"/>
    <col min="7939" max="7939" width="15.7109375" style="48" customWidth="1"/>
    <col min="7940" max="7940" width="1.5703125" style="48" customWidth="1"/>
    <col min="7941" max="8192" width="9.140625" style="48"/>
    <col min="8193" max="8193" width="26" style="48" customWidth="1"/>
    <col min="8194" max="8194" width="44.140625" style="48" customWidth="1"/>
    <col min="8195" max="8195" width="15.7109375" style="48" customWidth="1"/>
    <col min="8196" max="8196" width="1.5703125" style="48" customWidth="1"/>
    <col min="8197" max="8448" width="9.140625" style="48"/>
    <col min="8449" max="8449" width="26" style="48" customWidth="1"/>
    <col min="8450" max="8450" width="44.140625" style="48" customWidth="1"/>
    <col min="8451" max="8451" width="15.7109375" style="48" customWidth="1"/>
    <col min="8452" max="8452" width="1.5703125" style="48" customWidth="1"/>
    <col min="8453" max="8704" width="9.140625" style="48"/>
    <col min="8705" max="8705" width="26" style="48" customWidth="1"/>
    <col min="8706" max="8706" width="44.140625" style="48" customWidth="1"/>
    <col min="8707" max="8707" width="15.7109375" style="48" customWidth="1"/>
    <col min="8708" max="8708" width="1.5703125" style="48" customWidth="1"/>
    <col min="8709" max="8960" width="9.140625" style="48"/>
    <col min="8961" max="8961" width="26" style="48" customWidth="1"/>
    <col min="8962" max="8962" width="44.140625" style="48" customWidth="1"/>
    <col min="8963" max="8963" width="15.7109375" style="48" customWidth="1"/>
    <col min="8964" max="8964" width="1.5703125" style="48" customWidth="1"/>
    <col min="8965" max="9216" width="9.140625" style="48"/>
    <col min="9217" max="9217" width="26" style="48" customWidth="1"/>
    <col min="9218" max="9218" width="44.140625" style="48" customWidth="1"/>
    <col min="9219" max="9219" width="15.7109375" style="48" customWidth="1"/>
    <col min="9220" max="9220" width="1.5703125" style="48" customWidth="1"/>
    <col min="9221" max="9472" width="9.140625" style="48"/>
    <col min="9473" max="9473" width="26" style="48" customWidth="1"/>
    <col min="9474" max="9474" width="44.140625" style="48" customWidth="1"/>
    <col min="9475" max="9475" width="15.7109375" style="48" customWidth="1"/>
    <col min="9476" max="9476" width="1.5703125" style="48" customWidth="1"/>
    <col min="9477" max="9728" width="9.140625" style="48"/>
    <col min="9729" max="9729" width="26" style="48" customWidth="1"/>
    <col min="9730" max="9730" width="44.140625" style="48" customWidth="1"/>
    <col min="9731" max="9731" width="15.7109375" style="48" customWidth="1"/>
    <col min="9732" max="9732" width="1.5703125" style="48" customWidth="1"/>
    <col min="9733" max="9984" width="9.140625" style="48"/>
    <col min="9985" max="9985" width="26" style="48" customWidth="1"/>
    <col min="9986" max="9986" width="44.140625" style="48" customWidth="1"/>
    <col min="9987" max="9987" width="15.7109375" style="48" customWidth="1"/>
    <col min="9988" max="9988" width="1.5703125" style="48" customWidth="1"/>
    <col min="9989" max="10240" width="9.140625" style="48"/>
    <col min="10241" max="10241" width="26" style="48" customWidth="1"/>
    <col min="10242" max="10242" width="44.140625" style="48" customWidth="1"/>
    <col min="10243" max="10243" width="15.7109375" style="48" customWidth="1"/>
    <col min="10244" max="10244" width="1.5703125" style="48" customWidth="1"/>
    <col min="10245" max="10496" width="9.140625" style="48"/>
    <col min="10497" max="10497" width="26" style="48" customWidth="1"/>
    <col min="10498" max="10498" width="44.140625" style="48" customWidth="1"/>
    <col min="10499" max="10499" width="15.7109375" style="48" customWidth="1"/>
    <col min="10500" max="10500" width="1.5703125" style="48" customWidth="1"/>
    <col min="10501" max="10752" width="9.140625" style="48"/>
    <col min="10753" max="10753" width="26" style="48" customWidth="1"/>
    <col min="10754" max="10754" width="44.140625" style="48" customWidth="1"/>
    <col min="10755" max="10755" width="15.7109375" style="48" customWidth="1"/>
    <col min="10756" max="10756" width="1.5703125" style="48" customWidth="1"/>
    <col min="10757" max="11008" width="9.140625" style="48"/>
    <col min="11009" max="11009" width="26" style="48" customWidth="1"/>
    <col min="11010" max="11010" width="44.140625" style="48" customWidth="1"/>
    <col min="11011" max="11011" width="15.7109375" style="48" customWidth="1"/>
    <col min="11012" max="11012" width="1.5703125" style="48" customWidth="1"/>
    <col min="11013" max="11264" width="9.140625" style="48"/>
    <col min="11265" max="11265" width="26" style="48" customWidth="1"/>
    <col min="11266" max="11266" width="44.140625" style="48" customWidth="1"/>
    <col min="11267" max="11267" width="15.7109375" style="48" customWidth="1"/>
    <col min="11268" max="11268" width="1.5703125" style="48" customWidth="1"/>
    <col min="11269" max="11520" width="9.140625" style="48"/>
    <col min="11521" max="11521" width="26" style="48" customWidth="1"/>
    <col min="11522" max="11522" width="44.140625" style="48" customWidth="1"/>
    <col min="11523" max="11523" width="15.7109375" style="48" customWidth="1"/>
    <col min="11524" max="11524" width="1.5703125" style="48" customWidth="1"/>
    <col min="11525" max="11776" width="9.140625" style="48"/>
    <col min="11777" max="11777" width="26" style="48" customWidth="1"/>
    <col min="11778" max="11778" width="44.140625" style="48" customWidth="1"/>
    <col min="11779" max="11779" width="15.7109375" style="48" customWidth="1"/>
    <col min="11780" max="11780" width="1.5703125" style="48" customWidth="1"/>
    <col min="11781" max="12032" width="9.140625" style="48"/>
    <col min="12033" max="12033" width="26" style="48" customWidth="1"/>
    <col min="12034" max="12034" width="44.140625" style="48" customWidth="1"/>
    <col min="12035" max="12035" width="15.7109375" style="48" customWidth="1"/>
    <col min="12036" max="12036" width="1.5703125" style="48" customWidth="1"/>
    <col min="12037" max="12288" width="9.140625" style="48"/>
    <col min="12289" max="12289" width="26" style="48" customWidth="1"/>
    <col min="12290" max="12290" width="44.140625" style="48" customWidth="1"/>
    <col min="12291" max="12291" width="15.7109375" style="48" customWidth="1"/>
    <col min="12292" max="12292" width="1.5703125" style="48" customWidth="1"/>
    <col min="12293" max="12544" width="9.140625" style="48"/>
    <col min="12545" max="12545" width="26" style="48" customWidth="1"/>
    <col min="12546" max="12546" width="44.140625" style="48" customWidth="1"/>
    <col min="12547" max="12547" width="15.7109375" style="48" customWidth="1"/>
    <col min="12548" max="12548" width="1.5703125" style="48" customWidth="1"/>
    <col min="12549" max="12800" width="9.140625" style="48"/>
    <col min="12801" max="12801" width="26" style="48" customWidth="1"/>
    <col min="12802" max="12802" width="44.140625" style="48" customWidth="1"/>
    <col min="12803" max="12803" width="15.7109375" style="48" customWidth="1"/>
    <col min="12804" max="12804" width="1.5703125" style="48" customWidth="1"/>
    <col min="12805" max="13056" width="9.140625" style="48"/>
    <col min="13057" max="13057" width="26" style="48" customWidth="1"/>
    <col min="13058" max="13058" width="44.140625" style="48" customWidth="1"/>
    <col min="13059" max="13059" width="15.7109375" style="48" customWidth="1"/>
    <col min="13060" max="13060" width="1.5703125" style="48" customWidth="1"/>
    <col min="13061" max="13312" width="9.140625" style="48"/>
    <col min="13313" max="13313" width="26" style="48" customWidth="1"/>
    <col min="13314" max="13314" width="44.140625" style="48" customWidth="1"/>
    <col min="13315" max="13315" width="15.7109375" style="48" customWidth="1"/>
    <col min="13316" max="13316" width="1.5703125" style="48" customWidth="1"/>
    <col min="13317" max="13568" width="9.140625" style="48"/>
    <col min="13569" max="13569" width="26" style="48" customWidth="1"/>
    <col min="13570" max="13570" width="44.140625" style="48" customWidth="1"/>
    <col min="13571" max="13571" width="15.7109375" style="48" customWidth="1"/>
    <col min="13572" max="13572" width="1.5703125" style="48" customWidth="1"/>
    <col min="13573" max="13824" width="9.140625" style="48"/>
    <col min="13825" max="13825" width="26" style="48" customWidth="1"/>
    <col min="13826" max="13826" width="44.140625" style="48" customWidth="1"/>
    <col min="13827" max="13827" width="15.7109375" style="48" customWidth="1"/>
    <col min="13828" max="13828" width="1.5703125" style="48" customWidth="1"/>
    <col min="13829" max="14080" width="9.140625" style="48"/>
    <col min="14081" max="14081" width="26" style="48" customWidth="1"/>
    <col min="14082" max="14082" width="44.140625" style="48" customWidth="1"/>
    <col min="14083" max="14083" width="15.7109375" style="48" customWidth="1"/>
    <col min="14084" max="14084" width="1.5703125" style="48" customWidth="1"/>
    <col min="14085" max="14336" width="9.140625" style="48"/>
    <col min="14337" max="14337" width="26" style="48" customWidth="1"/>
    <col min="14338" max="14338" width="44.140625" style="48" customWidth="1"/>
    <col min="14339" max="14339" width="15.7109375" style="48" customWidth="1"/>
    <col min="14340" max="14340" width="1.5703125" style="48" customWidth="1"/>
    <col min="14341" max="14592" width="9.140625" style="48"/>
    <col min="14593" max="14593" width="26" style="48" customWidth="1"/>
    <col min="14594" max="14594" width="44.140625" style="48" customWidth="1"/>
    <col min="14595" max="14595" width="15.7109375" style="48" customWidth="1"/>
    <col min="14596" max="14596" width="1.5703125" style="48" customWidth="1"/>
    <col min="14597" max="14848" width="9.140625" style="48"/>
    <col min="14849" max="14849" width="26" style="48" customWidth="1"/>
    <col min="14850" max="14850" width="44.140625" style="48" customWidth="1"/>
    <col min="14851" max="14851" width="15.7109375" style="48" customWidth="1"/>
    <col min="14852" max="14852" width="1.5703125" style="48" customWidth="1"/>
    <col min="14853" max="15104" width="9.140625" style="48"/>
    <col min="15105" max="15105" width="26" style="48" customWidth="1"/>
    <col min="15106" max="15106" width="44.140625" style="48" customWidth="1"/>
    <col min="15107" max="15107" width="15.7109375" style="48" customWidth="1"/>
    <col min="15108" max="15108" width="1.5703125" style="48" customWidth="1"/>
    <col min="15109" max="15360" width="9.140625" style="48"/>
    <col min="15361" max="15361" width="26" style="48" customWidth="1"/>
    <col min="15362" max="15362" width="44.140625" style="48" customWidth="1"/>
    <col min="15363" max="15363" width="15.7109375" style="48" customWidth="1"/>
    <col min="15364" max="15364" width="1.5703125" style="48" customWidth="1"/>
    <col min="15365" max="15616" width="9.140625" style="48"/>
    <col min="15617" max="15617" width="26" style="48" customWidth="1"/>
    <col min="15618" max="15618" width="44.140625" style="48" customWidth="1"/>
    <col min="15619" max="15619" width="15.7109375" style="48" customWidth="1"/>
    <col min="15620" max="15620" width="1.5703125" style="48" customWidth="1"/>
    <col min="15621" max="15872" width="9.140625" style="48"/>
    <col min="15873" max="15873" width="26" style="48" customWidth="1"/>
    <col min="15874" max="15874" width="44.140625" style="48" customWidth="1"/>
    <col min="15875" max="15875" width="15.7109375" style="48" customWidth="1"/>
    <col min="15876" max="15876" width="1.5703125" style="48" customWidth="1"/>
    <col min="15877" max="16128" width="9.140625" style="48"/>
    <col min="16129" max="16129" width="26" style="48" customWidth="1"/>
    <col min="16130" max="16130" width="44.140625" style="48" customWidth="1"/>
    <col min="16131" max="16131" width="15.7109375" style="48" customWidth="1"/>
    <col min="16132" max="16132" width="1.5703125" style="48" customWidth="1"/>
    <col min="16133" max="16384" width="9.140625" style="48"/>
  </cols>
  <sheetData>
    <row r="1" spans="1:3" ht="15.75" x14ac:dyDescent="0.25">
      <c r="B1" s="105" t="s">
        <v>461</v>
      </c>
      <c r="C1" s="105"/>
    </row>
    <row r="2" spans="1:3" ht="15.75" x14ac:dyDescent="0.25">
      <c r="B2" s="105" t="s">
        <v>0</v>
      </c>
      <c r="C2" s="105"/>
    </row>
    <row r="3" spans="1:3" ht="15.75" x14ac:dyDescent="0.25">
      <c r="B3" s="105" t="s">
        <v>467</v>
      </c>
      <c r="C3" s="105"/>
    </row>
    <row r="5" spans="1:3" ht="15.75" x14ac:dyDescent="0.25">
      <c r="B5" s="64"/>
      <c r="C5" s="50" t="s">
        <v>434</v>
      </c>
    </row>
    <row r="6" spans="1:3" ht="15.75" x14ac:dyDescent="0.25">
      <c r="B6" s="64"/>
      <c r="C6" s="50" t="s">
        <v>435</v>
      </c>
    </row>
    <row r="7" spans="1:3" ht="15.75" x14ac:dyDescent="0.25">
      <c r="B7" s="64"/>
      <c r="C7" s="50" t="s">
        <v>436</v>
      </c>
    </row>
    <row r="8" spans="1:3" ht="15.75" x14ac:dyDescent="0.25">
      <c r="B8" s="64"/>
      <c r="C8" s="50" t="s">
        <v>437</v>
      </c>
    </row>
    <row r="9" spans="1:3" x14ac:dyDescent="0.25">
      <c r="C9" s="65"/>
    </row>
    <row r="10" spans="1:3" ht="31.5" customHeight="1" x14ac:dyDescent="0.25">
      <c r="A10" s="112" t="s">
        <v>438</v>
      </c>
      <c r="B10" s="112"/>
      <c r="C10" s="113"/>
    </row>
    <row r="11" spans="1:3" ht="17.25" customHeight="1" x14ac:dyDescent="0.25">
      <c r="A11" s="66"/>
      <c r="B11" s="66"/>
      <c r="C11" s="67"/>
    </row>
    <row r="12" spans="1:3" ht="50.25" customHeight="1" x14ac:dyDescent="0.25">
      <c r="A12" s="68" t="s">
        <v>439</v>
      </c>
      <c r="B12" s="68" t="s">
        <v>440</v>
      </c>
      <c r="C12" s="68" t="s">
        <v>11</v>
      </c>
    </row>
    <row r="13" spans="1:3" ht="57.75" customHeight="1" x14ac:dyDescent="0.25">
      <c r="A13" s="69" t="s">
        <v>441</v>
      </c>
      <c r="B13" s="69" t="s">
        <v>442</v>
      </c>
      <c r="C13" s="70">
        <f>'13'!C16</f>
        <v>2110.668190000004</v>
      </c>
    </row>
    <row r="14" spans="1:3" ht="37.5" customHeight="1" x14ac:dyDescent="0.25">
      <c r="A14" s="71" t="s">
        <v>443</v>
      </c>
      <c r="B14" s="72" t="s">
        <v>444</v>
      </c>
      <c r="C14" s="73">
        <f>C15</f>
        <v>2110.668190000004</v>
      </c>
    </row>
    <row r="15" spans="1:3" ht="15.75" x14ac:dyDescent="0.25">
      <c r="A15" s="74" t="s">
        <v>445</v>
      </c>
      <c r="B15" s="75" t="s">
        <v>446</v>
      </c>
      <c r="C15" s="76">
        <f>C16</f>
        <v>2110.668190000004</v>
      </c>
    </row>
    <row r="16" spans="1:3" ht="35.25" customHeight="1" x14ac:dyDescent="0.25">
      <c r="A16" s="74" t="s">
        <v>447</v>
      </c>
      <c r="B16" s="75" t="s">
        <v>448</v>
      </c>
      <c r="C16" s="76">
        <f>C17</f>
        <v>2110.668190000004</v>
      </c>
    </row>
    <row r="17" spans="1:4" ht="37.5" customHeight="1" x14ac:dyDescent="0.25">
      <c r="A17" s="74" t="s">
        <v>449</v>
      </c>
      <c r="B17" s="75" t="s">
        <v>450</v>
      </c>
      <c r="C17" s="76">
        <f>C18</f>
        <v>2110.668190000004</v>
      </c>
    </row>
    <row r="18" spans="1:4" ht="35.25" customHeight="1" x14ac:dyDescent="0.25">
      <c r="A18" s="74" t="s">
        <v>451</v>
      </c>
      <c r="B18" s="77" t="s">
        <v>452</v>
      </c>
      <c r="C18" s="76">
        <f>'5'!D156-'1'!C16</f>
        <v>2110.668190000004</v>
      </c>
    </row>
    <row r="19" spans="1:4" ht="16.5" customHeight="1" x14ac:dyDescent="0.25">
      <c r="A19" s="74" t="s">
        <v>453</v>
      </c>
      <c r="B19" s="75" t="s">
        <v>454</v>
      </c>
      <c r="C19" s="78">
        <v>0</v>
      </c>
    </row>
    <row r="20" spans="1:4" ht="35.25" customHeight="1" x14ac:dyDescent="0.25">
      <c r="A20" s="74" t="s">
        <v>455</v>
      </c>
      <c r="B20" s="75" t="s">
        <v>456</v>
      </c>
      <c r="C20" s="78">
        <v>0</v>
      </c>
    </row>
    <row r="21" spans="1:4" ht="33.75" customHeight="1" x14ac:dyDescent="0.25">
      <c r="A21" s="74" t="s">
        <v>457</v>
      </c>
      <c r="B21" s="75" t="s">
        <v>458</v>
      </c>
      <c r="C21" s="78">
        <v>0</v>
      </c>
    </row>
    <row r="22" spans="1:4" ht="39.75" customHeight="1" x14ac:dyDescent="0.25">
      <c r="A22" s="74" t="s">
        <v>459</v>
      </c>
      <c r="B22" s="75" t="s">
        <v>460</v>
      </c>
      <c r="C22" s="78">
        <v>0</v>
      </c>
      <c r="D22" s="79" t="s">
        <v>255</v>
      </c>
    </row>
    <row r="23" spans="1:4" ht="15.75" x14ac:dyDescent="0.25">
      <c r="A23" s="80"/>
      <c r="B23" s="81"/>
      <c r="C23" s="82"/>
    </row>
    <row r="24" spans="1:4" ht="15.75" x14ac:dyDescent="0.25">
      <c r="C24" s="83"/>
    </row>
  </sheetData>
  <mergeCells count="4">
    <mergeCell ref="B1:C1"/>
    <mergeCell ref="B2:C2"/>
    <mergeCell ref="B3:C3"/>
    <mergeCell ref="A10:C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1</vt:lpstr>
      <vt:lpstr>5</vt:lpstr>
      <vt:lpstr>7</vt:lpstr>
      <vt:lpstr>9</vt:lpstr>
      <vt:lpstr>13</vt:lpstr>
      <vt:lpstr>'5'!Заголовки_для_печати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Windows</dc:creator>
  <cp:lastModifiedBy>Пользователь</cp:lastModifiedBy>
  <cp:lastPrinted>2019-12-13T09:33:03Z</cp:lastPrinted>
  <dcterms:created xsi:type="dcterms:W3CDTF">2019-06-24T10:46:58Z</dcterms:created>
  <dcterms:modified xsi:type="dcterms:W3CDTF">2019-12-13T09:33:21Z</dcterms:modified>
</cp:coreProperties>
</file>