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055" windowHeight="8835" tabRatio="330" activeTab="9"/>
  </bookViews>
  <sheets>
    <sheet name="1" sheetId="13" r:id="rId1"/>
    <sheet name="2." sheetId="14" r:id="rId2"/>
    <sheet name="3." sheetId="1" r:id="rId3"/>
    <sheet name="4" sheetId="15" r:id="rId4"/>
    <sheet name="5." sheetId="3" r:id="rId5"/>
    <sheet name="6" sheetId="16" r:id="rId6"/>
    <sheet name="7" sheetId="5" r:id="rId7"/>
    <sheet name="8" sheetId="6" r:id="rId8"/>
    <sheet name="9" sheetId="8" r:id="rId9"/>
    <sheet name="10" sheetId="7" r:id="rId10"/>
  </sheets>
  <externalReferences>
    <externalReference r:id="rId11"/>
    <externalReference r:id="rId12"/>
  </externalReferences>
  <definedNames>
    <definedName name="_xlnm._FilterDatabase" localSheetId="4" hidden="1">'5.'!$B$15:$G$569</definedName>
    <definedName name="_xlnm._FilterDatabase" localSheetId="5" hidden="1">'6'!$B$15:$G$415</definedName>
    <definedName name="_xlnm.Print_Titles" localSheetId="0">'1'!$13:$14</definedName>
    <definedName name="_xlnm.Print_Titles" localSheetId="9">'10'!$13:$13</definedName>
    <definedName name="_xlnm.Print_Titles" localSheetId="2">'3.'!$14:$15</definedName>
    <definedName name="_xlnm.Print_Titles" localSheetId="3">'4'!$15:$16</definedName>
    <definedName name="_xlnm.Print_Titles" localSheetId="4">'5.'!$15:$16</definedName>
    <definedName name="_xlnm.Print_Titles" localSheetId="5">'6'!$15:$16</definedName>
    <definedName name="_xlnm.Print_Titles" localSheetId="8">'9'!$14:$15</definedName>
    <definedName name="_xlnm.Print_Area" localSheetId="9">'10'!$A$1:$E$36</definedName>
    <definedName name="_xlnm.Print_Area" localSheetId="2">'3.'!$A$1:$E$391</definedName>
    <definedName name="_xlnm.Print_Area" localSheetId="3">'4'!$A$1:$F$282</definedName>
    <definedName name="_xlnm.Print_Area" localSheetId="4">'5.'!$A$1:$AH$569</definedName>
    <definedName name="_xlnm.Print_Area" localSheetId="5">'6'!$A$1:$I$415</definedName>
    <definedName name="_xlnm.Print_Area" localSheetId="8">'9'!$A$1:$H$47</definedName>
  </definedNames>
  <calcPr calcId="144525"/>
</workbook>
</file>

<file path=xl/calcChain.xml><?xml version="1.0" encoding="utf-8"?>
<calcChain xmlns="http://schemas.openxmlformats.org/spreadsheetml/2006/main">
  <c r="G298" i="3" l="1"/>
  <c r="G296" i="3"/>
  <c r="D88" i="1"/>
  <c r="D82" i="1"/>
  <c r="D79" i="1"/>
  <c r="G443" i="3"/>
  <c r="G421" i="3"/>
  <c r="D133" i="1"/>
  <c r="D117" i="1"/>
  <c r="C28" i="8"/>
  <c r="E104" i="13"/>
  <c r="E110" i="13"/>
  <c r="G130" i="3" l="1"/>
  <c r="G132" i="3"/>
  <c r="D188" i="1"/>
  <c r="D190" i="1"/>
  <c r="G325" i="16"/>
  <c r="G324" i="16" s="1"/>
  <c r="G323" i="16" s="1"/>
  <c r="G322" i="16" s="1"/>
  <c r="G79" i="16"/>
  <c r="G66" i="16"/>
  <c r="D166" i="15"/>
  <c r="D159" i="15"/>
  <c r="D217" i="15"/>
  <c r="D216" i="15" s="1"/>
  <c r="D215" i="15" s="1"/>
  <c r="D214" i="15" s="1"/>
  <c r="G110" i="3" l="1"/>
  <c r="D173" i="1"/>
  <c r="H413" i="16" l="1"/>
  <c r="H412" i="16" s="1"/>
  <c r="G413" i="16"/>
  <c r="G412" i="16" s="1"/>
  <c r="H411" i="16"/>
  <c r="H410" i="16" s="1"/>
  <c r="H409" i="16" s="1"/>
  <c r="H408" i="16" s="1"/>
  <c r="G411" i="16"/>
  <c r="G410" i="16" s="1"/>
  <c r="G409" i="16" s="1"/>
  <c r="G408" i="16" s="1"/>
  <c r="H406" i="16"/>
  <c r="G406" i="16"/>
  <c r="G405" i="16" s="1"/>
  <c r="G404" i="16" s="1"/>
  <c r="G403" i="16" s="1"/>
  <c r="H405" i="16"/>
  <c r="H404" i="16" s="1"/>
  <c r="H403" i="16" s="1"/>
  <c r="H401" i="16"/>
  <c r="G401" i="16"/>
  <c r="G400" i="16" s="1"/>
  <c r="G399" i="16" s="1"/>
  <c r="G398" i="16" s="1"/>
  <c r="G397" i="16" s="1"/>
  <c r="H400" i="16"/>
  <c r="H399" i="16" s="1"/>
  <c r="H398" i="16" s="1"/>
  <c r="H397" i="16" s="1"/>
  <c r="H394" i="16"/>
  <c r="G394" i="16"/>
  <c r="H390" i="16"/>
  <c r="G390" i="16"/>
  <c r="G389" i="16" s="1"/>
  <c r="G388" i="16" s="1"/>
  <c r="G387" i="16" s="1"/>
  <c r="G386" i="16" s="1"/>
  <c r="H389" i="16"/>
  <c r="H388" i="16" s="1"/>
  <c r="H387" i="16" s="1"/>
  <c r="H386" i="16" s="1"/>
  <c r="H380" i="16"/>
  <c r="G380" i="16"/>
  <c r="H378" i="16"/>
  <c r="H377" i="16" s="1"/>
  <c r="H376" i="16" s="1"/>
  <c r="H375" i="16" s="1"/>
  <c r="H374" i="16" s="1"/>
  <c r="H373" i="16" s="1"/>
  <c r="G378" i="16"/>
  <c r="G377" i="16" s="1"/>
  <c r="G376" i="16" s="1"/>
  <c r="G375" i="16" s="1"/>
  <c r="G374" i="16" s="1"/>
  <c r="G373" i="16" s="1"/>
  <c r="H371" i="16"/>
  <c r="G371" i="16"/>
  <c r="G368" i="16" s="1"/>
  <c r="H369" i="16"/>
  <c r="H368" i="16" s="1"/>
  <c r="G369" i="16"/>
  <c r="H364" i="16"/>
  <c r="H363" i="16" s="1"/>
  <c r="H362" i="16" s="1"/>
  <c r="H361" i="16" s="1"/>
  <c r="G364" i="16"/>
  <c r="G363" i="16"/>
  <c r="G362" i="16" s="1"/>
  <c r="G361" i="16" s="1"/>
  <c r="H359" i="16"/>
  <c r="H358" i="16" s="1"/>
  <c r="H357" i="16" s="1"/>
  <c r="H356" i="16" s="1"/>
  <c r="G359" i="16"/>
  <c r="G358" i="16" s="1"/>
  <c r="G357" i="16" s="1"/>
  <c r="G356" i="16" s="1"/>
  <c r="G353" i="16"/>
  <c r="H351" i="16"/>
  <c r="H350" i="16" s="1"/>
  <c r="H349" i="16" s="1"/>
  <c r="H348" i="16" s="1"/>
  <c r="H347" i="16" s="1"/>
  <c r="H346" i="16" s="1"/>
  <c r="G351" i="16"/>
  <c r="G350" i="16" s="1"/>
  <c r="G349" i="16" s="1"/>
  <c r="G348" i="16" s="1"/>
  <c r="G347" i="16" s="1"/>
  <c r="G346" i="16" s="1"/>
  <c r="H344" i="16"/>
  <c r="H343" i="16" s="1"/>
  <c r="H342" i="16" s="1"/>
  <c r="H341" i="16" s="1"/>
  <c r="H340" i="16" s="1"/>
  <c r="H339" i="16" s="1"/>
  <c r="G344" i="16"/>
  <c r="G343" i="16" s="1"/>
  <c r="G342" i="16" s="1"/>
  <c r="G341" i="16" s="1"/>
  <c r="G340" i="16" s="1"/>
  <c r="G339" i="16" s="1"/>
  <c r="H337" i="16"/>
  <c r="H336" i="16" s="1"/>
  <c r="H335" i="16" s="1"/>
  <c r="H334" i="16" s="1"/>
  <c r="H333" i="16" s="1"/>
  <c r="G337" i="16"/>
  <c r="G336" i="16" s="1"/>
  <c r="G335" i="16" s="1"/>
  <c r="G334" i="16" s="1"/>
  <c r="G333" i="16" s="1"/>
  <c r="H331" i="16"/>
  <c r="G331" i="16"/>
  <c r="H330" i="16"/>
  <c r="H329" i="16" s="1"/>
  <c r="H328" i="16" s="1"/>
  <c r="G330" i="16"/>
  <c r="G329" i="16" s="1"/>
  <c r="G328" i="16" s="1"/>
  <c r="H320" i="16"/>
  <c r="G320" i="16"/>
  <c r="H318" i="16"/>
  <c r="H317" i="16" s="1"/>
  <c r="G318" i="16"/>
  <c r="G317" i="16" s="1"/>
  <c r="H315" i="16"/>
  <c r="H314" i="16" s="1"/>
  <c r="H313" i="16" s="1"/>
  <c r="H312" i="16" s="1"/>
  <c r="H311" i="16" s="1"/>
  <c r="G315" i="16"/>
  <c r="G314" i="16" s="1"/>
  <c r="H309" i="16"/>
  <c r="H308" i="16" s="1"/>
  <c r="H307" i="16" s="1"/>
  <c r="H306" i="16" s="1"/>
  <c r="H305" i="16" s="1"/>
  <c r="G309" i="16"/>
  <c r="G308" i="16" s="1"/>
  <c r="G307" i="16" s="1"/>
  <c r="G306" i="16" s="1"/>
  <c r="G305" i="16" s="1"/>
  <c r="H303" i="16"/>
  <c r="G303" i="16"/>
  <c r="H302" i="16"/>
  <c r="H301" i="16" s="1"/>
  <c r="H300" i="16" s="1"/>
  <c r="H299" i="16" s="1"/>
  <c r="G302" i="16"/>
  <c r="G301" i="16" s="1"/>
  <c r="G300" i="16" s="1"/>
  <c r="G299" i="16" s="1"/>
  <c r="H297" i="16"/>
  <c r="G297" i="16"/>
  <c r="H295" i="16"/>
  <c r="H294" i="16" s="1"/>
  <c r="G295" i="16"/>
  <c r="G294" i="16" s="1"/>
  <c r="G290" i="16" s="1"/>
  <c r="G289" i="16" s="1"/>
  <c r="G288" i="16" s="1"/>
  <c r="H292" i="16"/>
  <c r="H291" i="16" s="1"/>
  <c r="G292" i="16"/>
  <c r="G291" i="16" s="1"/>
  <c r="H285" i="16"/>
  <c r="H284" i="16" s="1"/>
  <c r="G285" i="16"/>
  <c r="G284" i="16" s="1"/>
  <c r="H281" i="16"/>
  <c r="G281" i="16"/>
  <c r="H279" i="16"/>
  <c r="G279" i="16"/>
  <c r="H275" i="16"/>
  <c r="G275" i="16"/>
  <c r="H273" i="16"/>
  <c r="G273" i="16"/>
  <c r="H267" i="16"/>
  <c r="H266" i="16" s="1"/>
  <c r="H265" i="16" s="1"/>
  <c r="H264" i="16" s="1"/>
  <c r="G267" i="16"/>
  <c r="G266" i="16" s="1"/>
  <c r="G265" i="16" s="1"/>
  <c r="G264" i="16" s="1"/>
  <c r="H261" i="16"/>
  <c r="G261" i="16"/>
  <c r="H258" i="16"/>
  <c r="G258" i="16"/>
  <c r="H256" i="16"/>
  <c r="G256" i="16"/>
  <c r="H254" i="16"/>
  <c r="G254" i="16"/>
  <c r="H251" i="16"/>
  <c r="G251" i="16"/>
  <c r="H248" i="16"/>
  <c r="G248" i="16"/>
  <c r="H245" i="16"/>
  <c r="G245" i="16"/>
  <c r="H243" i="16"/>
  <c r="G243" i="16"/>
  <c r="H239" i="16"/>
  <c r="H238" i="16" s="1"/>
  <c r="H237" i="16" s="1"/>
  <c r="H236" i="16" s="1"/>
  <c r="G239" i="16"/>
  <c r="G238" i="16" s="1"/>
  <c r="G237" i="16" s="1"/>
  <c r="G236" i="16" s="1"/>
  <c r="H234" i="16"/>
  <c r="H233" i="16" s="1"/>
  <c r="H232" i="16" s="1"/>
  <c r="H231" i="16" s="1"/>
  <c r="G234" i="16"/>
  <c r="G233" i="16" s="1"/>
  <c r="G232" i="16" s="1"/>
  <c r="G231" i="16" s="1"/>
  <c r="H227" i="16"/>
  <c r="H226" i="16" s="1"/>
  <c r="G227" i="16"/>
  <c r="G226" i="16" s="1"/>
  <c r="H224" i="16"/>
  <c r="G224" i="16"/>
  <c r="H222" i="16"/>
  <c r="G222" i="16"/>
  <c r="G221" i="16" s="1"/>
  <c r="H218" i="16"/>
  <c r="H217" i="16" s="1"/>
  <c r="G218" i="16"/>
  <c r="G217" i="16"/>
  <c r="H215" i="16"/>
  <c r="G215" i="16"/>
  <c r="H213" i="16"/>
  <c r="G213" i="16"/>
  <c r="G212" i="16" s="1"/>
  <c r="G211" i="16" s="1"/>
  <c r="H209" i="16"/>
  <c r="H208" i="16" s="1"/>
  <c r="G209" i="16"/>
  <c r="G208" i="16"/>
  <c r="H206" i="16"/>
  <c r="H205" i="16" s="1"/>
  <c r="G206" i="16"/>
  <c r="G205" i="16"/>
  <c r="H203" i="16"/>
  <c r="H202" i="16" s="1"/>
  <c r="G203" i="16"/>
  <c r="G202" i="16"/>
  <c r="H196" i="16"/>
  <c r="H195" i="16" s="1"/>
  <c r="G196" i="16"/>
  <c r="G195" i="16"/>
  <c r="G194" i="16"/>
  <c r="G193" i="16"/>
  <c r="G192" i="16" s="1"/>
  <c r="H190" i="16"/>
  <c r="H189" i="16" s="1"/>
  <c r="H188" i="16" s="1"/>
  <c r="G190" i="16"/>
  <c r="G189" i="16" s="1"/>
  <c r="G188" i="16" s="1"/>
  <c r="H185" i="16"/>
  <c r="G185" i="16"/>
  <c r="G184" i="16" s="1"/>
  <c r="G180" i="16" s="1"/>
  <c r="H184" i="16"/>
  <c r="H180" i="16" s="1"/>
  <c r="H182" i="16"/>
  <c r="G182" i="16"/>
  <c r="G181" i="16" s="1"/>
  <c r="H181" i="16"/>
  <c r="H178" i="16"/>
  <c r="H177" i="16" s="1"/>
  <c r="H176" i="16" s="1"/>
  <c r="G178" i="16"/>
  <c r="G177" i="16" s="1"/>
  <c r="G176" i="16" s="1"/>
  <c r="H174" i="16"/>
  <c r="H172" i="16" s="1"/>
  <c r="G174" i="16"/>
  <c r="G173" i="16"/>
  <c r="G172" i="16"/>
  <c r="H169" i="16"/>
  <c r="G169" i="16"/>
  <c r="G168" i="16" s="1"/>
  <c r="G167" i="16" s="1"/>
  <c r="H168" i="16"/>
  <c r="H167" i="16" s="1"/>
  <c r="H165" i="16"/>
  <c r="H164" i="16" s="1"/>
  <c r="H163" i="16" s="1"/>
  <c r="G165" i="16"/>
  <c r="G164" i="16" s="1"/>
  <c r="G163" i="16" s="1"/>
  <c r="H158" i="16"/>
  <c r="H155" i="16" s="1"/>
  <c r="G158" i="16"/>
  <c r="H156" i="16"/>
  <c r="G156" i="16"/>
  <c r="G155" i="16" s="1"/>
  <c r="H153" i="16"/>
  <c r="G153" i="16"/>
  <c r="H151" i="16"/>
  <c r="H150" i="16" s="1"/>
  <c r="G151" i="16"/>
  <c r="H147" i="16"/>
  <c r="G147" i="16"/>
  <c r="H145" i="16"/>
  <c r="H144" i="16" s="1"/>
  <c r="G145" i="16"/>
  <c r="H142" i="16"/>
  <c r="H141" i="16" s="1"/>
  <c r="G142" i="16"/>
  <c r="G141" i="16" s="1"/>
  <c r="H135" i="16"/>
  <c r="H134" i="16" s="1"/>
  <c r="H133" i="16" s="1"/>
  <c r="G135" i="16"/>
  <c r="G134" i="16" s="1"/>
  <c r="G133" i="16" s="1"/>
  <c r="H130" i="16"/>
  <c r="G130" i="16"/>
  <c r="G129" i="16" s="1"/>
  <c r="H129" i="16"/>
  <c r="H125" i="16"/>
  <c r="G125" i="16"/>
  <c r="G124" i="16" s="1"/>
  <c r="H124" i="16"/>
  <c r="H123" i="16" s="1"/>
  <c r="H121" i="16"/>
  <c r="H120" i="16" s="1"/>
  <c r="G121" i="16"/>
  <c r="G120" i="16"/>
  <c r="H118" i="16"/>
  <c r="H117" i="16" s="1"/>
  <c r="H116" i="16" s="1"/>
  <c r="H115" i="16" s="1"/>
  <c r="H114" i="16" s="1"/>
  <c r="G118" i="16"/>
  <c r="G117" i="16"/>
  <c r="G116" i="16" s="1"/>
  <c r="H112" i="16"/>
  <c r="G112" i="16"/>
  <c r="H109" i="16"/>
  <c r="G109" i="16"/>
  <c r="G108" i="16" s="1"/>
  <c r="G107" i="16" s="1"/>
  <c r="H105" i="16"/>
  <c r="G105" i="16"/>
  <c r="H103" i="16"/>
  <c r="G103" i="16"/>
  <c r="G102" i="16"/>
  <c r="H100" i="16"/>
  <c r="G100" i="16"/>
  <c r="H98" i="16"/>
  <c r="H97" i="16" s="1"/>
  <c r="G98" i="16"/>
  <c r="G97" i="16" s="1"/>
  <c r="H95" i="16"/>
  <c r="G95" i="16"/>
  <c r="H93" i="16"/>
  <c r="H92" i="16" s="1"/>
  <c r="G93" i="16"/>
  <c r="G92" i="16"/>
  <c r="H87" i="16"/>
  <c r="H86" i="16" s="1"/>
  <c r="H85" i="16" s="1"/>
  <c r="H84" i="16" s="1"/>
  <c r="H83" i="16" s="1"/>
  <c r="G87" i="16"/>
  <c r="G86" i="16" s="1"/>
  <c r="G85" i="16" s="1"/>
  <c r="G84" i="16" s="1"/>
  <c r="G83" i="16" s="1"/>
  <c r="H81" i="16"/>
  <c r="H80" i="16" s="1"/>
  <c r="G81" i="16"/>
  <c r="G80" i="16"/>
  <c r="H78" i="16"/>
  <c r="H77" i="16" s="1"/>
  <c r="G78" i="16"/>
  <c r="G77" i="16" s="1"/>
  <c r="H75" i="16"/>
  <c r="H74" i="16" s="1"/>
  <c r="G75" i="16"/>
  <c r="G74" i="16" s="1"/>
  <c r="H69" i="16"/>
  <c r="G69" i="16"/>
  <c r="G68" i="16" s="1"/>
  <c r="G67" i="16" s="1"/>
  <c r="H68" i="16"/>
  <c r="H67" i="16" s="1"/>
  <c r="H65" i="16"/>
  <c r="H64" i="16" s="1"/>
  <c r="G65" i="16"/>
  <c r="G64" i="16" s="1"/>
  <c r="H62" i="16"/>
  <c r="G62" i="16"/>
  <c r="G61" i="16" s="1"/>
  <c r="H61" i="16"/>
  <c r="H60" i="16" s="1"/>
  <c r="H55" i="16"/>
  <c r="G55" i="16"/>
  <c r="H53" i="16"/>
  <c r="G53" i="16"/>
  <c r="H51" i="16"/>
  <c r="G51" i="16"/>
  <c r="H50" i="16"/>
  <c r="H49" i="16" s="1"/>
  <c r="H48" i="16" s="1"/>
  <c r="H47" i="16" s="1"/>
  <c r="H46" i="16" s="1"/>
  <c r="H44" i="16"/>
  <c r="G44" i="16"/>
  <c r="H42" i="16"/>
  <c r="G42" i="16"/>
  <c r="G41" i="16"/>
  <c r="H39" i="16"/>
  <c r="H38" i="16" s="1"/>
  <c r="G39" i="16"/>
  <c r="G38" i="16" s="1"/>
  <c r="G37" i="16" s="1"/>
  <c r="G36" i="16" s="1"/>
  <c r="G35" i="16" s="1"/>
  <c r="G34" i="16" s="1"/>
  <c r="H31" i="16"/>
  <c r="H30" i="16" s="1"/>
  <c r="H29" i="16" s="1"/>
  <c r="H28" i="16" s="1"/>
  <c r="G31" i="16"/>
  <c r="G30" i="16"/>
  <c r="G29" i="16" s="1"/>
  <c r="G28" i="16" s="1"/>
  <c r="H24" i="16"/>
  <c r="G24" i="16"/>
  <c r="H22" i="16"/>
  <c r="G22" i="16"/>
  <c r="G21" i="16"/>
  <c r="G20" i="16" s="1"/>
  <c r="G19" i="16" s="1"/>
  <c r="E280" i="15"/>
  <c r="D280" i="15"/>
  <c r="E278" i="15"/>
  <c r="D278" i="15"/>
  <c r="E276" i="15"/>
  <c r="D276" i="15"/>
  <c r="E274" i="15"/>
  <c r="D274" i="15"/>
  <c r="E272" i="15"/>
  <c r="D272" i="15"/>
  <c r="E270" i="15"/>
  <c r="D270" i="15"/>
  <c r="E268" i="15"/>
  <c r="D268" i="15"/>
  <c r="E264" i="15"/>
  <c r="D264" i="15"/>
  <c r="E262" i="15"/>
  <c r="D262" i="15"/>
  <c r="E260" i="15"/>
  <c r="E259" i="15" s="1"/>
  <c r="D260" i="15"/>
  <c r="D259" i="15" s="1"/>
  <c r="E256" i="15"/>
  <c r="D256" i="15"/>
  <c r="E254" i="15"/>
  <c r="D254" i="15"/>
  <c r="E251" i="15"/>
  <c r="D251" i="15"/>
  <c r="E248" i="15"/>
  <c r="D248" i="15"/>
  <c r="E246" i="15"/>
  <c r="D246" i="15"/>
  <c r="E244" i="15"/>
  <c r="D244" i="15"/>
  <c r="E241" i="15"/>
  <c r="D241" i="15"/>
  <c r="E238" i="15"/>
  <c r="D238" i="15"/>
  <c r="E235" i="15"/>
  <c r="D235" i="15"/>
  <c r="E233" i="15"/>
  <c r="D233" i="15"/>
  <c r="E229" i="15"/>
  <c r="D229" i="15"/>
  <c r="E227" i="15"/>
  <c r="D227" i="15"/>
  <c r="E225" i="15"/>
  <c r="E220" i="15" s="1"/>
  <c r="D225" i="15"/>
  <c r="D220" i="15" s="1"/>
  <c r="E223" i="15"/>
  <c r="D223" i="15"/>
  <c r="E221" i="15"/>
  <c r="D221" i="15"/>
  <c r="E211" i="15"/>
  <c r="D211" i="15"/>
  <c r="E207" i="15"/>
  <c r="E206" i="15" s="1"/>
  <c r="E205" i="15" s="1"/>
  <c r="D207" i="15"/>
  <c r="D206" i="15" s="1"/>
  <c r="D205" i="15" s="1"/>
  <c r="E203" i="15"/>
  <c r="D203" i="15"/>
  <c r="E202" i="15"/>
  <c r="E201" i="15" s="1"/>
  <c r="D202" i="15"/>
  <c r="D201" i="15" s="1"/>
  <c r="E199" i="15"/>
  <c r="E198" i="15" s="1"/>
  <c r="E197" i="15" s="1"/>
  <c r="E196" i="15" s="1"/>
  <c r="D199" i="15"/>
  <c r="D198" i="15" s="1"/>
  <c r="D197" i="15" s="1"/>
  <c r="D196" i="15" s="1"/>
  <c r="E193" i="15"/>
  <c r="E192" i="15" s="1"/>
  <c r="D193" i="15"/>
  <c r="D192" i="15" s="1"/>
  <c r="E188" i="15"/>
  <c r="E187" i="15" s="1"/>
  <c r="D188" i="15"/>
  <c r="D187" i="15" s="1"/>
  <c r="E183" i="15"/>
  <c r="E182" i="15" s="1"/>
  <c r="D183" i="15"/>
  <c r="D182" i="15" s="1"/>
  <c r="E179" i="15"/>
  <c r="D179" i="15"/>
  <c r="E178" i="15"/>
  <c r="D178" i="15"/>
  <c r="E176" i="15"/>
  <c r="D176" i="15"/>
  <c r="E175" i="15"/>
  <c r="E174" i="15" s="1"/>
  <c r="D175" i="15"/>
  <c r="D174" i="15" s="1"/>
  <c r="E172" i="15"/>
  <c r="E171" i="15" s="1"/>
  <c r="E170" i="15" s="1"/>
  <c r="D172" i="15"/>
  <c r="D171" i="15" s="1"/>
  <c r="D170" i="15" s="1"/>
  <c r="E168" i="15"/>
  <c r="D168" i="15"/>
  <c r="E167" i="15"/>
  <c r="D167" i="15"/>
  <c r="E165" i="15"/>
  <c r="D165" i="15"/>
  <c r="E164" i="15"/>
  <c r="D164" i="15"/>
  <c r="E162" i="15"/>
  <c r="D162" i="15"/>
  <c r="E161" i="15"/>
  <c r="E160" i="15" s="1"/>
  <c r="D161" i="15"/>
  <c r="E157" i="15"/>
  <c r="D157" i="15"/>
  <c r="D156" i="15" s="1"/>
  <c r="E156" i="15"/>
  <c r="E154" i="15"/>
  <c r="D154" i="15"/>
  <c r="E153" i="15"/>
  <c r="E152" i="15" s="1"/>
  <c r="D153" i="15"/>
  <c r="E149" i="15"/>
  <c r="D149" i="15"/>
  <c r="E147" i="15"/>
  <c r="D147" i="15"/>
  <c r="E145" i="15"/>
  <c r="E144" i="15" s="1"/>
  <c r="D145" i="15"/>
  <c r="D144" i="15" s="1"/>
  <c r="E142" i="15"/>
  <c r="E141" i="15" s="1"/>
  <c r="D142" i="15"/>
  <c r="D141" i="15" s="1"/>
  <c r="D140" i="15" s="1"/>
  <c r="E138" i="15"/>
  <c r="D138" i="15"/>
  <c r="E137" i="15"/>
  <c r="D137" i="15"/>
  <c r="D135" i="15"/>
  <c r="D134" i="15"/>
  <c r="E132" i="15"/>
  <c r="E131" i="15" s="1"/>
  <c r="D132" i="15"/>
  <c r="D131" i="15" s="1"/>
  <c r="D125" i="15" s="1"/>
  <c r="D124" i="15" s="1"/>
  <c r="D129" i="15"/>
  <c r="E127" i="15"/>
  <c r="E126" i="15" s="1"/>
  <c r="D127" i="15"/>
  <c r="D126" i="15"/>
  <c r="E122" i="15"/>
  <c r="D122" i="15"/>
  <c r="E120" i="15"/>
  <c r="E119" i="15" s="1"/>
  <c r="D120" i="15"/>
  <c r="D119" i="15"/>
  <c r="E117" i="15"/>
  <c r="E116" i="15" s="1"/>
  <c r="D117" i="15"/>
  <c r="D116" i="15"/>
  <c r="D115" i="15" s="1"/>
  <c r="E113" i="15"/>
  <c r="D113" i="15"/>
  <c r="E111" i="15"/>
  <c r="E110" i="15" s="1"/>
  <c r="E106" i="15" s="1"/>
  <c r="D111" i="15"/>
  <c r="D110" i="15"/>
  <c r="D106" i="15" s="1"/>
  <c r="D105" i="15" s="1"/>
  <c r="E108" i="15"/>
  <c r="E107" i="15" s="1"/>
  <c r="D108" i="15"/>
  <c r="D107" i="15"/>
  <c r="E103" i="15"/>
  <c r="E100" i="15" s="1"/>
  <c r="D103" i="15"/>
  <c r="E101" i="15"/>
  <c r="D101" i="15"/>
  <c r="D100" i="15" s="1"/>
  <c r="E98" i="15"/>
  <c r="D98" i="15"/>
  <c r="D97" i="15" s="1"/>
  <c r="E97" i="15"/>
  <c r="E93" i="15"/>
  <c r="D93" i="15"/>
  <c r="D92" i="15" s="1"/>
  <c r="E92" i="15"/>
  <c r="E90" i="15"/>
  <c r="D90" i="15"/>
  <c r="E88" i="15"/>
  <c r="E87" i="15" s="1"/>
  <c r="E86" i="15" s="1"/>
  <c r="D88" i="15"/>
  <c r="D87" i="15"/>
  <c r="E84" i="15"/>
  <c r="D84" i="15"/>
  <c r="D83" i="15" s="1"/>
  <c r="E83" i="15"/>
  <c r="E81" i="15"/>
  <c r="D81" i="15"/>
  <c r="E79" i="15"/>
  <c r="E78" i="15" s="1"/>
  <c r="E77" i="15" s="1"/>
  <c r="D79" i="15"/>
  <c r="D78" i="15"/>
  <c r="E75" i="15"/>
  <c r="D75" i="15"/>
  <c r="D74" i="15" s="1"/>
  <c r="E74" i="15"/>
  <c r="E72" i="15"/>
  <c r="D72" i="15"/>
  <c r="D71" i="15" s="1"/>
  <c r="E71" i="15"/>
  <c r="E67" i="15" s="1"/>
  <c r="E66" i="15" s="1"/>
  <c r="E69" i="15"/>
  <c r="D69" i="15"/>
  <c r="D68" i="15" s="1"/>
  <c r="E68" i="15"/>
  <c r="E64" i="15"/>
  <c r="D64" i="15"/>
  <c r="E62" i="15"/>
  <c r="E61" i="15" s="1"/>
  <c r="E60" i="15" s="1"/>
  <c r="D62" i="15"/>
  <c r="D61" i="15"/>
  <c r="D60" i="15" s="1"/>
  <c r="E58" i="15"/>
  <c r="D58" i="15"/>
  <c r="D57" i="15" s="1"/>
  <c r="E57" i="15"/>
  <c r="E55" i="15"/>
  <c r="D55" i="15"/>
  <c r="E53" i="15"/>
  <c r="E52" i="15" s="1"/>
  <c r="D53" i="15"/>
  <c r="D52" i="15"/>
  <c r="E50" i="15"/>
  <c r="D50" i="15"/>
  <c r="E48" i="15"/>
  <c r="D48" i="15"/>
  <c r="D47" i="15" s="1"/>
  <c r="E47" i="15"/>
  <c r="E45" i="15"/>
  <c r="D45" i="15"/>
  <c r="E43" i="15"/>
  <c r="E42" i="15" s="1"/>
  <c r="D43" i="15"/>
  <c r="D42" i="15"/>
  <c r="E39" i="15"/>
  <c r="D39" i="15"/>
  <c r="E37" i="15"/>
  <c r="D37" i="15"/>
  <c r="D36" i="15" s="1"/>
  <c r="D30" i="15" s="1"/>
  <c r="E36" i="15"/>
  <c r="E34" i="15"/>
  <c r="D34" i="15"/>
  <c r="E32" i="15"/>
  <c r="E31" i="15" s="1"/>
  <c r="E30" i="15" s="1"/>
  <c r="D32" i="15"/>
  <c r="D31" i="15"/>
  <c r="E28" i="15"/>
  <c r="D28" i="15"/>
  <c r="E27" i="15"/>
  <c r="D27" i="15"/>
  <c r="E25" i="15"/>
  <c r="D25" i="15"/>
  <c r="E23" i="15"/>
  <c r="E22" i="15" s="1"/>
  <c r="D23" i="15"/>
  <c r="D22" i="15" s="1"/>
  <c r="E20" i="15"/>
  <c r="E19" i="15" s="1"/>
  <c r="D20" i="15"/>
  <c r="D19" i="15" s="1"/>
  <c r="D67" i="15" l="1"/>
  <c r="D41" i="15"/>
  <c r="E140" i="15"/>
  <c r="D181" i="15"/>
  <c r="D219" i="15"/>
  <c r="H201" i="16"/>
  <c r="H290" i="16"/>
  <c r="H289" i="16" s="1"/>
  <c r="H288" i="16" s="1"/>
  <c r="H287" i="16" s="1"/>
  <c r="D18" i="15"/>
  <c r="D17" i="15" s="1"/>
  <c r="D77" i="15"/>
  <c r="D86" i="15"/>
  <c r="E96" i="15"/>
  <c r="E95" i="15" s="1"/>
  <c r="E18" i="15"/>
  <c r="E17" i="15" s="1"/>
  <c r="E282" i="15" s="1"/>
  <c r="D96" i="15"/>
  <c r="D95" i="15" s="1"/>
  <c r="E115" i="15"/>
  <c r="E105" i="15" s="1"/>
  <c r="E125" i="15"/>
  <c r="E124" i="15" s="1"/>
  <c r="E181" i="15"/>
  <c r="E151" i="15" s="1"/>
  <c r="E219" i="15"/>
  <c r="G313" i="16"/>
  <c r="G312" i="16" s="1"/>
  <c r="G311" i="16" s="1"/>
  <c r="G367" i="16"/>
  <c r="G366" i="16"/>
  <c r="G355" i="16" s="1"/>
  <c r="E41" i="15"/>
  <c r="D152" i="15"/>
  <c r="G123" i="16"/>
  <c r="G115" i="16" s="1"/>
  <c r="G114" i="16" s="1"/>
  <c r="G140" i="16"/>
  <c r="G139" i="16" s="1"/>
  <c r="G138" i="16" s="1"/>
  <c r="G137" i="16" s="1"/>
  <c r="G162" i="16"/>
  <c r="G171" i="16"/>
  <c r="G201" i="16"/>
  <c r="G220" i="16"/>
  <c r="G272" i="16"/>
  <c r="G271" i="16" s="1"/>
  <c r="G270" i="16" s="1"/>
  <c r="G278" i="16"/>
  <c r="G277" i="16" s="1"/>
  <c r="H149" i="16"/>
  <c r="H194" i="16"/>
  <c r="H193" i="16" s="1"/>
  <c r="H192" i="16" s="1"/>
  <c r="H21" i="16"/>
  <c r="H20" i="16" s="1"/>
  <c r="H19" i="16" s="1"/>
  <c r="H18" i="16" s="1"/>
  <c r="H17" i="16" s="1"/>
  <c r="H41" i="16"/>
  <c r="G50" i="16"/>
  <c r="G49" i="16" s="1"/>
  <c r="G48" i="16" s="1"/>
  <c r="G47" i="16" s="1"/>
  <c r="G46" i="16" s="1"/>
  <c r="G91" i="16"/>
  <c r="G90" i="16" s="1"/>
  <c r="G89" i="16" s="1"/>
  <c r="H102" i="16"/>
  <c r="H140" i="16"/>
  <c r="H139" i="16" s="1"/>
  <c r="H138" i="16" s="1"/>
  <c r="H137" i="16" s="1"/>
  <c r="H162" i="16"/>
  <c r="H161" i="16" s="1"/>
  <c r="H160" i="16" s="1"/>
  <c r="H173" i="16"/>
  <c r="H171" i="16"/>
  <c r="H212" i="16"/>
  <c r="H211" i="16" s="1"/>
  <c r="H221" i="16"/>
  <c r="H220" i="16" s="1"/>
  <c r="H272" i="16"/>
  <c r="H271" i="16" s="1"/>
  <c r="H270" i="16" s="1"/>
  <c r="H269" i="16" s="1"/>
  <c r="H278" i="16"/>
  <c r="H277" i="16" s="1"/>
  <c r="D160" i="15"/>
  <c r="D151" i="15" s="1"/>
  <c r="H108" i="16"/>
  <c r="H107" i="16" s="1"/>
  <c r="G144" i="16"/>
  <c r="G150" i="16"/>
  <c r="G149" i="16" s="1"/>
  <c r="H367" i="16"/>
  <c r="H366" i="16"/>
  <c r="H355" i="16" s="1"/>
  <c r="H230" i="16"/>
  <c r="H73" i="16"/>
  <c r="H72" i="16" s="1"/>
  <c r="H71" i="16" s="1"/>
  <c r="G161" i="16"/>
  <c r="G160" i="16" s="1"/>
  <c r="G287" i="16"/>
  <c r="H59" i="16"/>
  <c r="H58" i="16" s="1"/>
  <c r="H91" i="16"/>
  <c r="H90" i="16" s="1"/>
  <c r="H89" i="16" s="1"/>
  <c r="H327" i="16"/>
  <c r="G385" i="16"/>
  <c r="G384" i="16" s="1"/>
  <c r="H37" i="16"/>
  <c r="H36" i="16" s="1"/>
  <c r="H35" i="16" s="1"/>
  <c r="H34" i="16" s="1"/>
  <c r="G327" i="16"/>
  <c r="H385" i="16"/>
  <c r="H384" i="16" s="1"/>
  <c r="G18" i="16"/>
  <c r="G17" i="16" s="1"/>
  <c r="G60" i="16"/>
  <c r="G59" i="16" s="1"/>
  <c r="G58" i="16" s="1"/>
  <c r="G73" i="16"/>
  <c r="G72" i="16" s="1"/>
  <c r="G71" i="16" s="1"/>
  <c r="G57" i="16" l="1"/>
  <c r="H57" i="16"/>
  <c r="G200" i="16"/>
  <c r="G199" i="16" s="1"/>
  <c r="G198" i="16" s="1"/>
  <c r="D66" i="15"/>
  <c r="D282" i="15" s="1"/>
  <c r="H200" i="16"/>
  <c r="H199" i="16" s="1"/>
  <c r="H198" i="16" s="1"/>
  <c r="G269" i="16"/>
  <c r="G230" i="16" s="1"/>
  <c r="G229" i="16"/>
  <c r="H229" i="16"/>
  <c r="G487" i="3"/>
  <c r="G486" i="3"/>
  <c r="G485" i="3" s="1"/>
  <c r="G484" i="3" s="1"/>
  <c r="G483" i="3" s="1"/>
  <c r="G482" i="3" s="1"/>
  <c r="D331" i="1"/>
  <c r="D27" i="1"/>
  <c r="D26" i="1" s="1"/>
  <c r="D198" i="1"/>
  <c r="G274" i="3"/>
  <c r="G273" i="3" s="1"/>
  <c r="D90" i="14"/>
  <c r="D89" i="14" s="1"/>
  <c r="C90" i="14"/>
  <c r="C89" i="14" s="1"/>
  <c r="D87" i="14"/>
  <c r="C87" i="14"/>
  <c r="D85" i="14"/>
  <c r="C85" i="14"/>
  <c r="D82" i="14"/>
  <c r="C82" i="14"/>
  <c r="C70" i="14"/>
  <c r="C69" i="14" s="1"/>
  <c r="C68" i="14" s="1"/>
  <c r="D69" i="14"/>
  <c r="D68" i="14"/>
  <c r="D61" i="14"/>
  <c r="C61" i="14"/>
  <c r="D60" i="14"/>
  <c r="C60" i="14"/>
  <c r="D58" i="14"/>
  <c r="C58" i="14"/>
  <c r="D53" i="14"/>
  <c r="C53" i="14"/>
  <c r="D47" i="14"/>
  <c r="C47" i="14"/>
  <c r="D45" i="14"/>
  <c r="C45" i="14"/>
  <c r="D43" i="14"/>
  <c r="C43" i="14"/>
  <c r="D41" i="14"/>
  <c r="C41" i="14"/>
  <c r="D37" i="14"/>
  <c r="D36" i="14" s="1"/>
  <c r="C37" i="14"/>
  <c r="D34" i="14"/>
  <c r="C34" i="14"/>
  <c r="D31" i="14"/>
  <c r="D30" i="14" s="1"/>
  <c r="C31" i="14"/>
  <c r="C30" i="14"/>
  <c r="D27" i="14"/>
  <c r="C27" i="14"/>
  <c r="D22" i="14"/>
  <c r="D21" i="14" s="1"/>
  <c r="C22" i="14"/>
  <c r="C21" i="14" s="1"/>
  <c r="D18" i="14"/>
  <c r="D17" i="14" s="1"/>
  <c r="C18" i="14"/>
  <c r="C17" i="14" s="1"/>
  <c r="E118" i="13"/>
  <c r="E114" i="13" s="1"/>
  <c r="E111" i="13"/>
  <c r="E109" i="13" s="1"/>
  <c r="E106" i="13"/>
  <c r="E95" i="13"/>
  <c r="E89" i="13"/>
  <c r="E88" i="13" s="1"/>
  <c r="E87" i="13" s="1"/>
  <c r="E86" i="13"/>
  <c r="E83" i="13"/>
  <c r="E82" i="13"/>
  <c r="E80" i="13"/>
  <c r="E78" i="13"/>
  <c r="E74" i="13"/>
  <c r="E71" i="13"/>
  <c r="E70" i="13"/>
  <c r="E69" i="13"/>
  <c r="E68" i="13"/>
  <c r="E67" i="13"/>
  <c r="E65" i="13"/>
  <c r="E64" i="13"/>
  <c r="E63" i="13"/>
  <c r="E62" i="13"/>
  <c r="E61" i="13"/>
  <c r="E57" i="13"/>
  <c r="E56" i="13"/>
  <c r="E55" i="13"/>
  <c r="E54" i="13"/>
  <c r="E53" i="13"/>
  <c r="E52" i="13"/>
  <c r="E50" i="13"/>
  <c r="E49" i="13" s="1"/>
  <c r="E48" i="13"/>
  <c r="E45" i="13" s="1"/>
  <c r="E44" i="13"/>
  <c r="E43" i="13" s="1"/>
  <c r="E42" i="13"/>
  <c r="E41" i="13"/>
  <c r="E40" i="13"/>
  <c r="E39" i="13" s="1"/>
  <c r="E38" i="13" s="1"/>
  <c r="E37" i="13"/>
  <c r="E36" i="13" s="1"/>
  <c r="E35" i="13"/>
  <c r="E33" i="13" s="1"/>
  <c r="E32" i="13" s="1"/>
  <c r="E30" i="13"/>
  <c r="E29" i="13" s="1"/>
  <c r="E28" i="13"/>
  <c r="E27" i="13"/>
  <c r="E26" i="13"/>
  <c r="E25" i="13"/>
  <c r="E22" i="13"/>
  <c r="E20" i="13"/>
  <c r="E19" i="13"/>
  <c r="E24" i="13" l="1"/>
  <c r="E23" i="13" s="1"/>
  <c r="H33" i="16"/>
  <c r="H415" i="16" s="1"/>
  <c r="D57" i="14"/>
  <c r="C16" i="14"/>
  <c r="C36" i="14"/>
  <c r="G33" i="16"/>
  <c r="E18" i="13"/>
  <c r="E17" i="13" s="1"/>
  <c r="E51" i="13"/>
  <c r="E16" i="13" s="1"/>
  <c r="D16" i="14"/>
  <c r="G415" i="16"/>
  <c r="G419" i="16"/>
  <c r="G418" i="16"/>
  <c r="G417" i="16"/>
  <c r="E58" i="13"/>
  <c r="D15" i="14"/>
  <c r="C57" i="14"/>
  <c r="C15" i="14" s="1"/>
  <c r="E79" i="13"/>
  <c r="E77" i="13" s="1"/>
  <c r="E108" i="13"/>
  <c r="E73" i="13" l="1"/>
  <c r="E15" i="13"/>
  <c r="G136" i="3" l="1"/>
  <c r="G134" i="3"/>
  <c r="G112" i="3"/>
  <c r="D184" i="1" l="1"/>
  <c r="D235" i="1" l="1"/>
  <c r="D234" i="1"/>
  <c r="D194" i="1"/>
  <c r="D192" i="1"/>
  <c r="D175" i="1"/>
  <c r="D17" i="6" l="1"/>
  <c r="D21" i="6" s="1"/>
  <c r="C17" i="6"/>
  <c r="C21" i="6" s="1"/>
  <c r="C47" i="8"/>
  <c r="A18" i="8"/>
  <c r="D178" i="1" l="1"/>
  <c r="D47" i="8"/>
  <c r="A19" i="8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D35" i="7" l="1"/>
  <c r="D34" i="7" s="1"/>
  <c r="D33" i="7" s="1"/>
  <c r="D28" i="7" s="1"/>
  <c r="D26" i="7"/>
  <c r="D25" i="7"/>
  <c r="D23" i="7"/>
  <c r="D22" i="7"/>
  <c r="D21" i="7" s="1"/>
  <c r="D17" i="7"/>
  <c r="D16" i="7" l="1"/>
  <c r="D15" i="7" s="1"/>
  <c r="G284" i="3" l="1"/>
  <c r="G150" i="3" l="1"/>
  <c r="G149" i="3" s="1"/>
  <c r="G148" i="3" s="1"/>
  <c r="G147" i="3" s="1"/>
  <c r="G116" i="3"/>
  <c r="D179" i="1"/>
  <c r="G186" i="3" l="1"/>
  <c r="D334" i="1"/>
  <c r="D375" i="1"/>
  <c r="G86" i="3"/>
  <c r="G85" i="3" s="1"/>
  <c r="G84" i="3" s="1"/>
  <c r="G83" i="3" s="1"/>
  <c r="G82" i="3" s="1"/>
  <c r="G81" i="3" s="1"/>
  <c r="G444" i="3"/>
  <c r="D134" i="1"/>
  <c r="G38" i="3" l="1"/>
  <c r="C16" i="5" l="1"/>
  <c r="C24" i="5" l="1"/>
  <c r="G321" i="3"/>
  <c r="G320" i="3" s="1"/>
  <c r="G319" i="3" s="1"/>
  <c r="G318" i="3" s="1"/>
  <c r="D83" i="1"/>
  <c r="G555" i="3"/>
  <c r="G554" i="3" s="1"/>
  <c r="G553" i="3" s="1"/>
  <c r="G552" i="3" s="1"/>
  <c r="G560" i="3"/>
  <c r="G559" i="3" s="1"/>
  <c r="G558" i="3" s="1"/>
  <c r="G557" i="3" s="1"/>
  <c r="D381" i="1"/>
  <c r="G428" i="3"/>
  <c r="D151" i="1"/>
  <c r="G547" i="3"/>
  <c r="D141" i="1"/>
  <c r="G442" i="3"/>
  <c r="D132" i="1"/>
  <c r="G258" i="3"/>
  <c r="G551" i="3" l="1"/>
  <c r="D378" i="1"/>
  <c r="G247" i="3" l="1"/>
  <c r="G161" i="3"/>
  <c r="G160" i="3" s="1"/>
  <c r="G159" i="3" s="1"/>
  <c r="G158" i="3" s="1"/>
  <c r="G498" i="3"/>
  <c r="G497" i="3" s="1"/>
  <c r="G496" i="3" s="1"/>
  <c r="G495" i="3" s="1"/>
  <c r="G104" i="3"/>
  <c r="G103" i="3" s="1"/>
  <c r="G102" i="3" s="1"/>
  <c r="G101" i="3" s="1"/>
  <c r="G209" i="3"/>
  <c r="G208" i="3" s="1"/>
  <c r="G253" i="3"/>
  <c r="G250" i="3"/>
  <c r="D232" i="1"/>
  <c r="D231" i="1" s="1"/>
  <c r="G246" i="3" l="1"/>
  <c r="D129" i="1"/>
  <c r="G355" i="3"/>
  <c r="G145" i="3" l="1"/>
  <c r="G144" i="3" s="1"/>
  <c r="D66" i="1"/>
  <c r="D203" i="1"/>
  <c r="D202" i="1" s="1"/>
  <c r="D385" i="1"/>
  <c r="D383" i="1"/>
  <c r="D350" i="1"/>
  <c r="G525" i="3" l="1"/>
  <c r="D248" i="1"/>
  <c r="D63" i="1"/>
  <c r="D60" i="1"/>
  <c r="D59" i="1" l="1"/>
  <c r="AE569" i="3" l="1"/>
  <c r="G567" i="3"/>
  <c r="G566" i="3" s="1"/>
  <c r="G549" i="3"/>
  <c r="G540" i="3"/>
  <c r="G539" i="3" s="1"/>
  <c r="G538" i="3" s="1"/>
  <c r="G537" i="3" s="1"/>
  <c r="G535" i="3"/>
  <c r="G534" i="3" s="1"/>
  <c r="G533" i="3" s="1"/>
  <c r="G532" i="3" s="1"/>
  <c r="G531" i="3" s="1"/>
  <c r="G528" i="3"/>
  <c r="G524" i="3" s="1"/>
  <c r="G523" i="3" s="1"/>
  <c r="G522" i="3" s="1"/>
  <c r="G521" i="3" s="1"/>
  <c r="G516" i="3"/>
  <c r="G512" i="3"/>
  <c r="G510" i="3"/>
  <c r="G503" i="3"/>
  <c r="G502" i="3" s="1"/>
  <c r="G501" i="3" s="1"/>
  <c r="G500" i="3" s="1"/>
  <c r="G493" i="3"/>
  <c r="G492" i="3" s="1"/>
  <c r="G491" i="3" s="1"/>
  <c r="G490" i="3" s="1"/>
  <c r="G480" i="3"/>
  <c r="G479" i="3" s="1"/>
  <c r="G478" i="3" s="1"/>
  <c r="G477" i="3" s="1"/>
  <c r="G476" i="3" s="1"/>
  <c r="G475" i="3" s="1"/>
  <c r="G473" i="3"/>
  <c r="G472" i="3" s="1"/>
  <c r="G471" i="3" s="1"/>
  <c r="G470" i="3" s="1"/>
  <c r="G469" i="3" s="1"/>
  <c r="G468" i="3" s="1"/>
  <c r="G466" i="3"/>
  <c r="G465" i="3" s="1"/>
  <c r="G463" i="3"/>
  <c r="G461" i="3"/>
  <c r="G455" i="3"/>
  <c r="G454" i="3" s="1"/>
  <c r="G453" i="3" s="1"/>
  <c r="G452" i="3" s="1"/>
  <c r="G449" i="3"/>
  <c r="G447" i="3"/>
  <c r="G436" i="3"/>
  <c r="G435" i="3" s="1"/>
  <c r="G434" i="3" s="1"/>
  <c r="G433" i="3" s="1"/>
  <c r="G432" i="3" s="1"/>
  <c r="G430" i="3"/>
  <c r="G422" i="3"/>
  <c r="G420" i="3"/>
  <c r="G413" i="3"/>
  <c r="G412" i="3" s="1"/>
  <c r="G409" i="3"/>
  <c r="G407" i="3"/>
  <c r="G403" i="3"/>
  <c r="G401" i="3"/>
  <c r="G399" i="3"/>
  <c r="G396" i="3"/>
  <c r="G395" i="3" s="1"/>
  <c r="G392" i="3"/>
  <c r="G390" i="3"/>
  <c r="G387" i="3"/>
  <c r="G385" i="3"/>
  <c r="G383" i="3"/>
  <c r="G380" i="3"/>
  <c r="G378" i="3"/>
  <c r="G373" i="3"/>
  <c r="G372" i="3" s="1"/>
  <c r="G367" i="3"/>
  <c r="G366" i="3" s="1"/>
  <c r="G365" i="3" s="1"/>
  <c r="G364" i="3" s="1"/>
  <c r="G361" i="3"/>
  <c r="G358" i="3"/>
  <c r="G353" i="3"/>
  <c r="G350" i="3"/>
  <c r="G347" i="3"/>
  <c r="G344" i="3"/>
  <c r="G342" i="3"/>
  <c r="G338" i="3"/>
  <c r="G334" i="3"/>
  <c r="G333" i="3" s="1"/>
  <c r="G332" i="3" s="1"/>
  <c r="G331" i="3" s="1"/>
  <c r="G328" i="3"/>
  <c r="G327" i="3" s="1"/>
  <c r="G326" i="3" s="1"/>
  <c r="G325" i="3" s="1"/>
  <c r="G316" i="3"/>
  <c r="G315" i="3" s="1"/>
  <c r="G313" i="3"/>
  <c r="G311" i="3"/>
  <c r="G307" i="3"/>
  <c r="G306" i="3" s="1"/>
  <c r="G304" i="3"/>
  <c r="G302" i="3"/>
  <c r="G297" i="3"/>
  <c r="G295" i="3"/>
  <c r="G294" i="3" s="1"/>
  <c r="G292" i="3"/>
  <c r="G291" i="3" s="1"/>
  <c r="G282" i="3"/>
  <c r="G281" i="3" s="1"/>
  <c r="G280" i="3" s="1"/>
  <c r="G278" i="3"/>
  <c r="G277" i="3" s="1"/>
  <c r="G276" i="3" s="1"/>
  <c r="G270" i="3"/>
  <c r="G269" i="3" s="1"/>
  <c r="G267" i="3"/>
  <c r="G266" i="3" s="1"/>
  <c r="G263" i="3"/>
  <c r="G262" i="3" s="1"/>
  <c r="G261" i="3" s="1"/>
  <c r="G256" i="3"/>
  <c r="G245" i="3"/>
  <c r="G243" i="3"/>
  <c r="G242" i="3" s="1"/>
  <c r="G241" i="3" s="1"/>
  <c r="G236" i="3"/>
  <c r="G234" i="3"/>
  <c r="G231" i="3"/>
  <c r="G229" i="3"/>
  <c r="G225" i="3"/>
  <c r="G223" i="3"/>
  <c r="G220" i="3"/>
  <c r="G219" i="3" s="1"/>
  <c r="G213" i="3"/>
  <c r="G212" i="3" s="1"/>
  <c r="G211" i="3" s="1"/>
  <c r="G205" i="3"/>
  <c r="G204" i="3" s="1"/>
  <c r="G200" i="3"/>
  <c r="G199" i="3" s="1"/>
  <c r="G196" i="3"/>
  <c r="G195" i="3" s="1"/>
  <c r="G193" i="3"/>
  <c r="G192" i="3" s="1"/>
  <c r="G183" i="3"/>
  <c r="G179" i="3"/>
  <c r="G177" i="3"/>
  <c r="G174" i="3"/>
  <c r="G172" i="3"/>
  <c r="G169" i="3"/>
  <c r="G167" i="3"/>
  <c r="G156" i="3"/>
  <c r="G155" i="3" s="1"/>
  <c r="G154" i="3" s="1"/>
  <c r="G153" i="3" s="1"/>
  <c r="G152" i="3" s="1"/>
  <c r="G142" i="3"/>
  <c r="G141" i="3" s="1"/>
  <c r="G139" i="3"/>
  <c r="G138" i="3" s="1"/>
  <c r="G129" i="3"/>
  <c r="G128" i="3" s="1"/>
  <c r="G123" i="3"/>
  <c r="G122" i="3" s="1"/>
  <c r="G121" i="3" s="1"/>
  <c r="G119" i="3"/>
  <c r="G118" i="3" s="1"/>
  <c r="G114" i="3"/>
  <c r="G109" i="3"/>
  <c r="G108" i="3" s="1"/>
  <c r="G97" i="3"/>
  <c r="G95" i="3"/>
  <c r="G93" i="3"/>
  <c r="G79" i="3"/>
  <c r="G77" i="3"/>
  <c r="G75" i="3"/>
  <c r="G73" i="3"/>
  <c r="G71" i="3"/>
  <c r="G68" i="3"/>
  <c r="G67" i="3" s="1"/>
  <c r="G65" i="3"/>
  <c r="G63" i="3"/>
  <c r="G61" i="3"/>
  <c r="G59" i="3"/>
  <c r="G57" i="3"/>
  <c r="G52" i="3"/>
  <c r="G50" i="3"/>
  <c r="G47" i="3"/>
  <c r="G46" i="3" s="1"/>
  <c r="G37" i="3"/>
  <c r="G36" i="3" s="1"/>
  <c r="G35" i="3" s="1"/>
  <c r="G34" i="3" s="1"/>
  <c r="G33" i="3" s="1"/>
  <c r="G31" i="3"/>
  <c r="G30" i="3" s="1"/>
  <c r="G29" i="3" s="1"/>
  <c r="G28" i="3" s="1"/>
  <c r="G24" i="3"/>
  <c r="G22" i="3"/>
  <c r="D389" i="1"/>
  <c r="D387" i="1"/>
  <c r="D373" i="1"/>
  <c r="D369" i="1"/>
  <c r="D367" i="1"/>
  <c r="D365" i="1"/>
  <c r="D361" i="1"/>
  <c r="D359" i="1"/>
  <c r="D356" i="1"/>
  <c r="D353" i="1"/>
  <c r="D348" i="1"/>
  <c r="D345" i="1"/>
  <c r="D342" i="1"/>
  <c r="D339" i="1"/>
  <c r="D337" i="1"/>
  <c r="D330" i="1"/>
  <c r="D328" i="1"/>
  <c r="D326" i="1"/>
  <c r="D324" i="1"/>
  <c r="D322" i="1"/>
  <c r="D318" i="1"/>
  <c r="D317" i="1" s="1"/>
  <c r="D316" i="1" s="1"/>
  <c r="D314" i="1"/>
  <c r="D313" i="1" s="1"/>
  <c r="D312" i="1" s="1"/>
  <c r="D309" i="1"/>
  <c r="D307" i="1"/>
  <c r="D305" i="1"/>
  <c r="D302" i="1"/>
  <c r="D301" i="1" s="1"/>
  <c r="D298" i="1"/>
  <c r="D296" i="1"/>
  <c r="D293" i="1"/>
  <c r="D291" i="1"/>
  <c r="D289" i="1"/>
  <c r="D286" i="1"/>
  <c r="D284" i="1"/>
  <c r="D279" i="1"/>
  <c r="D277" i="1"/>
  <c r="D275" i="1"/>
  <c r="D273" i="1"/>
  <c r="D271" i="1"/>
  <c r="D268" i="1"/>
  <c r="D267" i="1" s="1"/>
  <c r="D265" i="1"/>
  <c r="D263" i="1"/>
  <c r="D261" i="1"/>
  <c r="D259" i="1"/>
  <c r="D257" i="1"/>
  <c r="D251" i="1"/>
  <c r="D247" i="1" s="1"/>
  <c r="D246" i="1" s="1"/>
  <c r="D244" i="1"/>
  <c r="D243" i="1" s="1"/>
  <c r="D242" i="1" s="1"/>
  <c r="D240" i="1"/>
  <c r="D239" i="1" s="1"/>
  <c r="D238" i="1" s="1"/>
  <c r="D228" i="1"/>
  <c r="D227" i="1" s="1"/>
  <c r="D223" i="1"/>
  <c r="D222" i="1" s="1"/>
  <c r="D218" i="1"/>
  <c r="D217" i="1" s="1"/>
  <c r="D214" i="1"/>
  <c r="D213" i="1" s="1"/>
  <c r="D211" i="1"/>
  <c r="D210" i="1" s="1"/>
  <c r="D207" i="1"/>
  <c r="D206" i="1" s="1"/>
  <c r="D205" i="1" s="1"/>
  <c r="D200" i="1"/>
  <c r="D199" i="1" s="1"/>
  <c r="D197" i="1"/>
  <c r="D196" i="1" s="1"/>
  <c r="D187" i="1"/>
  <c r="D186" i="1" s="1"/>
  <c r="D182" i="1"/>
  <c r="D181" i="1" s="1"/>
  <c r="D177" i="1"/>
  <c r="D172" i="1"/>
  <c r="D171" i="1" s="1"/>
  <c r="D167" i="1"/>
  <c r="D165" i="1"/>
  <c r="D163" i="1"/>
  <c r="D160" i="1"/>
  <c r="D159" i="1" s="1"/>
  <c r="D156" i="1"/>
  <c r="D155" i="1" s="1"/>
  <c r="D153" i="1"/>
  <c r="D150" i="1" s="1"/>
  <c r="D148" i="1"/>
  <c r="D146" i="1"/>
  <c r="D143" i="1"/>
  <c r="D139" i="1"/>
  <c r="D137" i="1"/>
  <c r="D127" i="1"/>
  <c r="D126" i="1" s="1"/>
  <c r="D122" i="1"/>
  <c r="D121" i="1" s="1"/>
  <c r="D120" i="1" s="1"/>
  <c r="D118" i="1"/>
  <c r="D116" i="1"/>
  <c r="D111" i="1"/>
  <c r="D109" i="1"/>
  <c r="D106" i="1"/>
  <c r="D105" i="1" s="1"/>
  <c r="D101" i="1"/>
  <c r="D100" i="1" s="1"/>
  <c r="D98" i="1"/>
  <c r="D96" i="1"/>
  <c r="D92" i="1"/>
  <c r="D91" i="1" s="1"/>
  <c r="D89" i="1"/>
  <c r="D87" i="1"/>
  <c r="D81" i="1"/>
  <c r="D80" i="1" s="1"/>
  <c r="D78" i="1"/>
  <c r="D77" i="1" s="1"/>
  <c r="D75" i="1"/>
  <c r="D74" i="1" s="1"/>
  <c r="D70" i="1"/>
  <c r="D69" i="1" s="1"/>
  <c r="D57" i="1"/>
  <c r="D55" i="1"/>
  <c r="D52" i="1"/>
  <c r="D50" i="1"/>
  <c r="D47" i="1"/>
  <c r="D45" i="1"/>
  <c r="D41" i="1"/>
  <c r="D39" i="1"/>
  <c r="D36" i="1"/>
  <c r="D34" i="1"/>
  <c r="D30" i="1"/>
  <c r="D29" i="1" s="1"/>
  <c r="D24" i="1"/>
  <c r="D22" i="1"/>
  <c r="D19" i="1"/>
  <c r="D18" i="1" s="1"/>
  <c r="G265" i="3" l="1"/>
  <c r="D216" i="1"/>
  <c r="D283" i="1"/>
  <c r="D304" i="1"/>
  <c r="D300" i="1" s="1"/>
  <c r="G377" i="3"/>
  <c r="G398" i="3"/>
  <c r="D364" i="1"/>
  <c r="G489" i="3"/>
  <c r="G427" i="3"/>
  <c r="G426" i="3" s="1"/>
  <c r="G425" i="3" s="1"/>
  <c r="G424" i="3" s="1"/>
  <c r="G441" i="3"/>
  <c r="G440" i="3" s="1"/>
  <c r="G439" i="3" s="1"/>
  <c r="G438" i="3" s="1"/>
  <c r="G546" i="3"/>
  <c r="G545" i="3" s="1"/>
  <c r="G544" i="3" s="1"/>
  <c r="G543" i="3" s="1"/>
  <c r="G542" i="3" s="1"/>
  <c r="D131" i="1"/>
  <c r="G21" i="3"/>
  <c r="G20" i="3" s="1"/>
  <c r="G19" i="3" s="1"/>
  <c r="G18" i="3" s="1"/>
  <c r="G17" i="3" s="1"/>
  <c r="G198" i="3"/>
  <c r="G176" i="3"/>
  <c r="G394" i="3"/>
  <c r="G419" i="3"/>
  <c r="G166" i="3"/>
  <c r="G371" i="3"/>
  <c r="G370" i="3" s="1"/>
  <c r="G337" i="3"/>
  <c r="G336" i="3" s="1"/>
  <c r="G330" i="3" s="1"/>
  <c r="D108" i="1"/>
  <c r="D104" i="1" s="1"/>
  <c r="D103" i="1" s="1"/>
  <c r="D33" i="1"/>
  <c r="D256" i="1"/>
  <c r="D49" i="1"/>
  <c r="D115" i="1"/>
  <c r="D114" i="1" s="1"/>
  <c r="D189" i="1"/>
  <c r="D185" i="1" s="1"/>
  <c r="G222" i="3"/>
  <c r="G218" i="3" s="1"/>
  <c r="G56" i="3"/>
  <c r="G171" i="3"/>
  <c r="G49" i="3"/>
  <c r="G45" i="3" s="1"/>
  <c r="G44" i="3" s="1"/>
  <c r="G131" i="3"/>
  <c r="G290" i="3"/>
  <c r="G406" i="3"/>
  <c r="G405" i="3" s="1"/>
  <c r="G460" i="3"/>
  <c r="G459" i="3" s="1"/>
  <c r="G458" i="3" s="1"/>
  <c r="G457" i="3" s="1"/>
  <c r="G451" i="3" s="1"/>
  <c r="G565" i="3"/>
  <c r="G564" i="3" s="1"/>
  <c r="G563" i="3" s="1"/>
  <c r="G562" i="3" s="1"/>
  <c r="G255" i="3"/>
  <c r="D73" i="1"/>
  <c r="D209" i="1"/>
  <c r="D270" i="1"/>
  <c r="D145" i="1"/>
  <c r="D295" i="1"/>
  <c r="D38" i="1"/>
  <c r="D321" i="1"/>
  <c r="G182" i="3"/>
  <c r="G181" i="3" s="1"/>
  <c r="G228" i="3"/>
  <c r="G382" i="3"/>
  <c r="D21" i="1"/>
  <c r="D17" i="1" s="1"/>
  <c r="D54" i="1"/>
  <c r="D68" i="1"/>
  <c r="D86" i="1"/>
  <c r="D85" i="1" s="1"/>
  <c r="D95" i="1"/>
  <c r="D94" i="1" s="1"/>
  <c r="G92" i="3"/>
  <c r="G91" i="3" s="1"/>
  <c r="G90" i="3" s="1"/>
  <c r="G89" i="3" s="1"/>
  <c r="G88" i="3" s="1"/>
  <c r="G233" i="3"/>
  <c r="G257" i="3"/>
  <c r="G283" i="3"/>
  <c r="G301" i="3"/>
  <c r="G300" i="3" s="1"/>
  <c r="G310" i="3"/>
  <c r="G309" i="3" s="1"/>
  <c r="G389" i="3"/>
  <c r="G509" i="3"/>
  <c r="G508" i="3" s="1"/>
  <c r="G507" i="3" s="1"/>
  <c r="G506" i="3" s="1"/>
  <c r="G505" i="3" s="1"/>
  <c r="D162" i="1"/>
  <c r="D158" i="1" s="1"/>
  <c r="G70" i="3"/>
  <c r="D44" i="1"/>
  <c r="D174" i="1"/>
  <c r="D170" i="1" s="1"/>
  <c r="D237" i="1"/>
  <c r="D288" i="1"/>
  <c r="G111" i="3"/>
  <c r="G107" i="3" s="1"/>
  <c r="G106" i="3" s="1"/>
  <c r="G100" i="3" s="1"/>
  <c r="G191" i="3"/>
  <c r="G520" i="3"/>
  <c r="G240" i="3"/>
  <c r="D311" i="1"/>
  <c r="G418" i="3" l="1"/>
  <c r="G417" i="3" s="1"/>
  <c r="G416" i="3" s="1"/>
  <c r="G415" i="3" s="1"/>
  <c r="G519" i="3"/>
  <c r="G227" i="3"/>
  <c r="G217" i="3" s="1"/>
  <c r="G216" i="3" s="1"/>
  <c r="G215" i="3" s="1"/>
  <c r="D32" i="1"/>
  <c r="G190" i="3"/>
  <c r="G189" i="3" s="1"/>
  <c r="G165" i="3"/>
  <c r="G164" i="3" s="1"/>
  <c r="G163" i="3" s="1"/>
  <c r="G289" i="3"/>
  <c r="G288" i="3" s="1"/>
  <c r="G287" i="3" s="1"/>
  <c r="G55" i="3"/>
  <c r="G54" i="3" s="1"/>
  <c r="G43" i="3" s="1"/>
  <c r="G42" i="3" s="1"/>
  <c r="G127" i="3"/>
  <c r="G126" i="3" s="1"/>
  <c r="G125" i="3" s="1"/>
  <c r="G239" i="3"/>
  <c r="G238" i="3" s="1"/>
  <c r="D255" i="1"/>
  <c r="D254" i="1" s="1"/>
  <c r="D125" i="1"/>
  <c r="D124" i="1" s="1"/>
  <c r="G376" i="3"/>
  <c r="G375" i="3" s="1"/>
  <c r="G369" i="3" s="1"/>
  <c r="G324" i="3" s="1"/>
  <c r="G323" i="3" s="1"/>
  <c r="D282" i="1"/>
  <c r="D281" i="1" s="1"/>
  <c r="D113" i="1"/>
  <c r="D72" i="1"/>
  <c r="D43" i="1"/>
  <c r="D320" i="1"/>
  <c r="D169" i="1"/>
  <c r="D16" i="1" l="1"/>
  <c r="D391" i="1" s="1"/>
  <c r="G99" i="3"/>
  <c r="G41" i="3" s="1"/>
  <c r="G569" i="3" l="1"/>
  <c r="G573" i="3" l="1"/>
  <c r="G572" i="3"/>
  <c r="G571" i="3"/>
  <c r="G575" i="3"/>
</calcChain>
</file>

<file path=xl/sharedStrings.xml><?xml version="1.0" encoding="utf-8"?>
<sst xmlns="http://schemas.openxmlformats.org/spreadsheetml/2006/main" count="3662" uniqueCount="908">
  <si>
    <t xml:space="preserve">                                                      к Решению Земского собрания </t>
  </si>
  <si>
    <t xml:space="preserve">Суксунского муниципального района </t>
  </si>
  <si>
    <t>от  21.12.2017 № 19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</si>
  <si>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2018 год, тыс.рублей</t>
  </si>
  <si>
    <t>ЦСР</t>
  </si>
  <si>
    <t>ВР</t>
  </si>
  <si>
    <t>Наименование расходов</t>
  </si>
  <si>
    <t>Всего</t>
  </si>
  <si>
    <t>01 0 00 00000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</si>
  <si>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Культура  и молодежная политика Суксунского района</t>
    </r>
    <r>
      <rPr>
        <sz val="11"/>
        <rFont val="Calibri"/>
        <family val="2"/>
        <charset val="204"/>
      </rPr>
      <t>»</t>
    </r>
  </si>
  <si>
    <t>01 1 00 00000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</si>
  <si>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Развитие сферы культуры</t>
    </r>
    <r>
      <rPr>
        <sz val="11"/>
        <rFont val="Calibri"/>
        <family val="2"/>
        <charset val="204"/>
      </rPr>
      <t>»</t>
    </r>
  </si>
  <si>
    <t>01 1 01 00000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</si>
  <si>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деятельности муниципального учреждения «Центр развития культуры»</t>
    </r>
    <r>
      <rPr>
        <sz val="11"/>
        <rFont val="Calibri"/>
        <family val="2"/>
        <charset val="204"/>
      </rPr>
      <t>»</t>
    </r>
  </si>
  <si>
    <t>01 1 01 00110</t>
  </si>
  <si>
    <t>Обеспечение деятельности (оказание услуг, выполнение работ) муниципальных учреждений (организаций)</t>
  </si>
  <si>
    <t>600</t>
  </si>
  <si>
    <t>Предоставление субсидий бюджетным, автономным учреждениям и иным некоммерческим организациям</t>
  </si>
  <si>
    <t>01 1 03 00000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</si>
  <si>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Сохранение и формирование кадрового потенциала, повышение его профессионального уровня с учетом современных требований</t>
    </r>
    <r>
      <rPr>
        <sz val="11"/>
        <rFont val="Calibri"/>
        <family val="2"/>
        <charset val="204"/>
      </rPr>
      <t>»</t>
    </r>
  </si>
  <si>
    <t>01 1 03 2А010</t>
  </si>
  <si>
    <t>Организация и участие в семинарах, мастер-классах, круглых столах, методических объединениях</t>
  </si>
  <si>
    <t>01 1 03 2А020</t>
  </si>
  <si>
    <t>Обучение работников  по программе профессиональной переподготовки или повышение квалификации</t>
  </si>
  <si>
    <t>01 1 05 00000</t>
  </si>
  <si>
    <t>Основное мероприятие «Предоставление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услуг»</t>
  </si>
  <si>
    <t>01 1 05 2С180</t>
  </si>
  <si>
    <t>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</si>
  <si>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</si>
  <si>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Искусство</t>
    </r>
    <r>
      <rPr>
        <sz val="11"/>
        <rFont val="Calibri"/>
        <family val="2"/>
        <charset val="204"/>
      </rPr>
      <t>»</t>
    </r>
  </si>
  <si>
    <t>01 2 01 00000</t>
  </si>
  <si>
    <r>
      <t>Основное мероприятие «Организация  мероприятий различного уровня, способствующих формированию культурных ценностей населения</t>
    </r>
    <r>
      <rPr>
        <sz val="11"/>
        <rFont val="Calibri"/>
        <family val="2"/>
        <charset val="204"/>
      </rPr>
      <t>»</t>
    </r>
  </si>
  <si>
    <t>01 2 01 2А060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</si>
  <si>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</si>
  <si>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 2 01 2А070</t>
  </si>
  <si>
    <t>Изготовление и распространение социальной рекламы, пропагандирующей культурные ценности Суксунского района</t>
  </si>
  <si>
    <t>01 2 02 00000</t>
  </si>
  <si>
    <r>
      <t>Основное мероприятие «Поддержка и развитие творческих коллективов и объединений учреждений культуры</t>
    </r>
    <r>
      <rPr>
        <sz val="11"/>
        <rFont val="Calibri"/>
        <family val="2"/>
        <charset val="204"/>
      </rPr>
      <t>»</t>
    </r>
  </si>
  <si>
    <t>01 2 02 2А080</t>
  </si>
  <si>
    <t xml:space="preserve">Участие творческих коллективов, объединений, солистов в  конкурсах и фестивалях различного уровня </t>
  </si>
  <si>
    <t>01 2 02 2А090</t>
  </si>
  <si>
    <t>Организация гастролей творческих коллективов на территории Суксунского района</t>
  </si>
  <si>
    <t>01 3 00 00000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</si>
  <si>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Молодежная политика</t>
    </r>
    <r>
      <rPr>
        <sz val="11"/>
        <rFont val="Calibri"/>
        <family val="2"/>
        <charset val="204"/>
      </rPr>
      <t>»</t>
    </r>
  </si>
  <si>
    <t>01 3 01 00000</t>
  </si>
  <si>
    <r>
      <t>Основное мероприятие «Пропаганда духовно-нравственного развития и патриотического воспитания молодежи</t>
    </r>
    <r>
      <rPr>
        <sz val="11"/>
        <rFont val="Calibri"/>
        <family val="2"/>
        <charset val="204"/>
      </rPr>
      <t>»</t>
    </r>
  </si>
  <si>
    <t>01 3 01 2А100</t>
  </si>
  <si>
    <t>Проведение мероприятий по  патриотическому и интернациональному воспитанию молодежи</t>
  </si>
  <si>
    <t>01 3 01 2А110</t>
  </si>
  <si>
    <t>Проведение молодежных акций, мероприятий направленных на пропаганду государственных символов Российской Федерации</t>
  </si>
  <si>
    <t>01 3 02 00000</t>
  </si>
  <si>
    <r>
      <t>Основное мероприятие «Повышение уровня гражданского образования молодежи</t>
    </r>
    <r>
      <rPr>
        <sz val="11"/>
        <rFont val="Calibri"/>
        <family val="2"/>
        <charset val="204"/>
      </rPr>
      <t>»</t>
    </r>
  </si>
  <si>
    <t>01 3 02 2А120</t>
  </si>
  <si>
    <t>Проведение мероприятий и информационно пропагандистской работы направленных на формирование здорового образа жизни</t>
  </si>
  <si>
    <t>01 3 02 2А130</t>
  </si>
  <si>
    <t>Проведение целевых акций,  мероприятий пропагандирующих семейные ценности</t>
  </si>
  <si>
    <t>01 3 03 00000</t>
  </si>
  <si>
    <r>
      <t>Основное мероприятие «Вовлечение молодежи в социальную  и культурную практику</t>
    </r>
    <r>
      <rPr>
        <sz val="11"/>
        <rFont val="Calibri"/>
        <family val="2"/>
        <charset val="204"/>
      </rPr>
      <t>»</t>
    </r>
  </si>
  <si>
    <t>01 3 03 2А140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</si>
  <si>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</si>
  <si>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01 3 03 2А150</t>
  </si>
  <si>
    <t>Проведение мероприятий, акций направленных на развитие добровольчества</t>
  </si>
  <si>
    <t>01 3 04 00000</t>
  </si>
  <si>
    <t>Основное мероприятие «Содействие обеспечению молодых семей доступным жильем»</t>
  </si>
  <si>
    <t>Реализация мероприятий по обеспечению жильем молодых семей</t>
  </si>
  <si>
    <t>300</t>
  </si>
  <si>
    <t>Социальное обеспечение и иные выплаты населению</t>
  </si>
  <si>
    <t>01 4 00 00000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</si>
  <si>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Кадры</t>
    </r>
    <r>
      <rPr>
        <sz val="11"/>
        <rFont val="Calibri"/>
        <family val="2"/>
        <charset val="204"/>
      </rPr>
      <t>»</t>
    </r>
  </si>
  <si>
    <t>01 4 01 00000</t>
  </si>
  <si>
    <r>
      <t>Основное мероприятие «Создание условий  для развития молодежного кадрового потенциала</t>
    </r>
    <r>
      <rPr>
        <sz val="11"/>
        <rFont val="Calibri"/>
        <family val="2"/>
        <charset val="204"/>
      </rPr>
      <t>»</t>
    </r>
  </si>
  <si>
    <t>01 4 01 2А160</t>
  </si>
  <si>
    <r>
      <t xml:space="preserve">Стимулирующие выплаты студентам - целевикам, сдавшим промежуточные и итоговые сессии на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хорошо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и «отлично»</t>
    </r>
  </si>
  <si>
    <t>200</t>
  </si>
  <si>
    <t>Закупка товаров, работ и услуг для обеспечения государственных (муниципальных) нужд</t>
  </si>
  <si>
    <t>02 0 00 00000</t>
  </si>
  <si>
    <t>Муниципальная программа «Развитие физической культуры, спорта и формирование здорового образа жизни»</t>
  </si>
  <si>
    <t>02 1 00 00000</t>
  </si>
  <si>
    <t>Подпрограмма «Развитие физической культуры и массового спорта»</t>
  </si>
  <si>
    <t>02 1 01 00000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</si>
  <si>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 xml:space="preserve">Обеспечение муниципальной услуги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Оказание услуг физкультурно-спортивной направленности</t>
    </r>
    <r>
      <rPr>
        <sz val="11"/>
        <rFont val="Calibri"/>
        <family val="2"/>
        <charset val="204"/>
      </rPr>
      <t>»</t>
    </r>
  </si>
  <si>
    <t>02 1 01 00110</t>
  </si>
  <si>
    <t>02 1 02 00000</t>
  </si>
  <si>
    <r>
      <t>Основное мероприятие «Организация и проведение мероприятий по вовлечению населения в занятия физической культурой и массовым спортом</t>
    </r>
    <r>
      <rPr>
        <sz val="11"/>
        <rFont val="Calibri"/>
        <family val="2"/>
        <charset val="204"/>
      </rPr>
      <t>»</t>
    </r>
  </si>
  <si>
    <t>02 1 02 2Б010</t>
  </si>
  <si>
    <t>Организация и проведение районных, межрайонных, краевых соревнований</t>
  </si>
  <si>
    <t>02 1 03 00000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</si>
  <si>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спортивной инфраструктуры и материально-технической базы для занятий физической культурой и массовым спортом</t>
    </r>
    <r>
      <rPr>
        <sz val="11"/>
        <rFont val="Calibri"/>
        <family val="2"/>
        <charset val="204"/>
      </rPr>
      <t>»</t>
    </r>
  </si>
  <si>
    <t>02 1 03 2Б040</t>
  </si>
  <si>
    <t>Оснащение спортивных объединений (секций) спортивным оборудованием и инвентарем</t>
  </si>
  <si>
    <t>02 2 00 00000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</si>
  <si>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спорта высших достижений и системы подготовки спортивного резерва</t>
    </r>
    <r>
      <rPr>
        <sz val="11"/>
        <rFont val="Calibri"/>
        <family val="2"/>
        <charset val="204"/>
      </rPr>
      <t>»</t>
    </r>
  </si>
  <si>
    <t>02 2 01 00000</t>
  </si>
  <si>
    <r>
  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</t>
    </r>
    <r>
      <rPr>
        <sz val="11"/>
        <rFont val="Calibri"/>
        <family val="2"/>
        <charset val="204"/>
      </rPr>
      <t>»</t>
    </r>
  </si>
  <si>
    <t>02 2 01 2Б050</t>
  </si>
  <si>
    <t>Участие спортсменов Суксунского района в соревнованиях различного уровня</t>
  </si>
  <si>
    <t>02 2 01 2Б060</t>
  </si>
  <si>
    <t>Приобретение спортивного инвентаря и оборудования для сборных команд Суксунского района</t>
  </si>
  <si>
    <t>02 2 02 00000</t>
  </si>
  <si>
    <r>
      <t>Основное мероприятие «Комплекс мер по развитию системы подготовки спортивного резерва</t>
    </r>
    <r>
      <rPr>
        <sz val="11"/>
        <rFont val="Calibri"/>
        <family val="2"/>
        <charset val="204"/>
      </rPr>
      <t>»</t>
    </r>
  </si>
  <si>
    <t>02 2 02 2Б080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</si>
  <si>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</si>
  <si>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</si>
  <si>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физической культуры и спорта для людей с ограниченными возможностями и людей пенсионного возраста</t>
    </r>
    <r>
      <rPr>
        <sz val="11"/>
        <rFont val="Calibri"/>
        <family val="2"/>
        <charset val="204"/>
      </rPr>
      <t>»</t>
    </r>
  </si>
  <si>
    <t>02 3 01 00000</t>
  </si>
  <si>
    <r>
  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</t>
    </r>
    <r>
      <rPr>
        <sz val="11"/>
        <rFont val="Calibri"/>
        <family val="2"/>
        <charset val="204"/>
      </rPr>
      <t>»</t>
    </r>
  </si>
  <si>
    <t>02 3 01 2Б090</t>
  </si>
  <si>
    <t>Проведение физкультурно-массовых мероприятий для людей с ограниченными возможностями</t>
  </si>
  <si>
    <t>02 3 01 2Б100</t>
  </si>
  <si>
    <t>Проведение физкультурно-массовых мероприятий для людей пенсионного возраста</t>
  </si>
  <si>
    <t>02 3 02 00000</t>
  </si>
  <si>
    <r>
      <t>Основное мероприятие «Комплекс мер по развитию системы подготовки спортивного резерва среди людей с ограниченными возможностями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</si>
  <si>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02 3 02 2Б110</t>
  </si>
  <si>
    <t>Участие в межрайонных, краевых, всероссийских соревнованиях среди людей с ограниченными возможностями</t>
  </si>
  <si>
    <t>03 0 00 00000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</si>
  <si>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Реализация национальной политики Суксунского муниципального района</t>
    </r>
    <r>
      <rPr>
        <sz val="11"/>
        <rFont val="Calibri"/>
        <family val="2"/>
        <charset val="204"/>
      </rPr>
      <t>»</t>
    </r>
  </si>
  <si>
    <t>03 1 00 00000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</si>
  <si>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Содействие укреплению гражданского единства и гармонизации межнациональных отношений в Суксунском районе</t>
    </r>
    <r>
      <rPr>
        <sz val="11"/>
        <rFont val="Calibri"/>
        <family val="2"/>
        <charset val="204"/>
      </rPr>
      <t>»</t>
    </r>
  </si>
  <si>
    <t>03 1 01 00000</t>
  </si>
  <si>
    <r>
      <t>Основное мероприятие «Воспитание культуры межнационального общения, поддержка национальных центров, творческих коллективов</t>
    </r>
    <r>
      <rPr>
        <sz val="11"/>
        <rFont val="Calibri"/>
        <family val="2"/>
        <charset val="204"/>
      </rPr>
      <t>»</t>
    </r>
  </si>
  <si>
    <t>03 1 01 2В010</t>
  </si>
  <si>
    <t>Оказание финансовой поддержки деятельности национальных центров, коллективов</t>
  </si>
  <si>
    <t>03 1 02 00000</t>
  </si>
  <si>
    <r>
      <t>Основное мероприятие «Сохранение и поддержка национальной самобытности культуры народов, традиционно проживающих в Суксунском районе</t>
    </r>
    <r>
      <rPr>
        <sz val="11"/>
        <rFont val="Calibri"/>
        <family val="2"/>
        <charset val="204"/>
      </rPr>
      <t>»</t>
    </r>
  </si>
  <si>
    <t>03 1 02 2В020</t>
  </si>
  <si>
    <t>Проведение национальных и религиозных праздников</t>
  </si>
  <si>
    <t>03 1 02 2В030</t>
  </si>
  <si>
    <t>Поддержка деятельности национальных творческих коллективов, участие творческих национальных коллективов в мероприятиях, в фестивалях, конкурсах различного уровня</t>
  </si>
  <si>
    <t>04 0 00 00000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</si>
  <si>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Экономическое развитие</t>
    </r>
    <r>
      <rPr>
        <sz val="11"/>
        <rFont val="Calibri"/>
        <family val="2"/>
        <charset val="204"/>
      </rPr>
      <t>»</t>
    </r>
  </si>
  <si>
    <t>04 1 00 00000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</si>
  <si>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малых форм хозяйствования на селе Суксунского муниципального района</t>
    </r>
    <r>
      <rPr>
        <sz val="11"/>
        <rFont val="Calibri"/>
        <family val="2"/>
        <charset val="204"/>
      </rPr>
      <t>»</t>
    </r>
  </si>
  <si>
    <t>Иные бюджетные ассигнования</t>
  </si>
  <si>
    <t>04 1 02 00000</t>
  </si>
  <si>
    <r>
      <t>Основное мероприятие «Предоставление субсидий на возмещение части процентной ставки</t>
    </r>
    <r>
      <rPr>
        <sz val="11"/>
        <rFont val="Calibri"/>
        <family val="2"/>
        <charset val="204"/>
      </rPr>
      <t>»</t>
    </r>
  </si>
  <si>
    <t>04 1 02 2У030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</si>
  <si>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</si>
  <si>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04 1 02 R5430</t>
  </si>
  <si>
    <t>Поддержка достижения целевых показателей региональных программ развития агропромышленного комплекса</t>
  </si>
  <si>
    <t>04 2 00 00000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</si>
  <si>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малого и среднего предпринимательства на территории Суксунского муниципального района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</si>
  <si>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04 2 01 00000</t>
  </si>
  <si>
    <r>
      <t>Основное мероприятие «Участие в мероприятиях по улучшению инвестиционного климата и развитию малого и среднего предпринимательства</t>
    </r>
    <r>
      <rPr>
        <sz val="11"/>
        <rFont val="Calibri"/>
        <family val="2"/>
        <charset val="204"/>
      </rPr>
      <t>»</t>
    </r>
  </si>
  <si>
    <t>04 2 01 2Г020</t>
  </si>
  <si>
    <t>Участие в форумах, выставках, ярмарках с целью создания условий для привлечения инвестиций в экономику района</t>
  </si>
  <si>
    <t>05 0 00 00000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</si>
  <si>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</si>
  <si>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05 2 00 00000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</si>
  <si>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Комплексное обустройство объектов общественной инфраструктуры Суксунского муниципального района</t>
    </r>
    <r>
      <rPr>
        <sz val="11"/>
        <rFont val="Calibri"/>
        <family val="2"/>
        <charset val="204"/>
      </rPr>
      <t>»</t>
    </r>
  </si>
  <si>
    <t>05 2 01 00000</t>
  </si>
  <si>
    <t>Основное мероприятие  «Оптимизация и строительство объектов социальной инфраструктуры в соответствии с мероприятиями схемы территориального планирования района»</t>
  </si>
  <si>
    <t>05 2 01 SP040</t>
  </si>
  <si>
    <t>400</t>
  </si>
  <si>
    <t xml:space="preserve">Капитальные вложения в объекты государственной (муниципальной) собственности </t>
  </si>
  <si>
    <t>05 2 02 00000</t>
  </si>
  <si>
    <t>Основное мероприятие «Улучшение состояния дорог на территории Суксунского муниципального района»</t>
  </si>
  <si>
    <t>05 2 02 ST040</t>
  </si>
  <si>
    <t>Капитальный ремонт и ремонт дорог</t>
  </si>
  <si>
    <t>05 2 02 2Д020</t>
  </si>
  <si>
    <t>Содержание дорог</t>
  </si>
  <si>
    <t>05 2 02 2Д030</t>
  </si>
  <si>
    <t>Разработка технической документации</t>
  </si>
  <si>
    <t>05 2 02 2Д050</t>
  </si>
  <si>
    <t>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</si>
  <si>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500</t>
  </si>
  <si>
    <t xml:space="preserve">Межбюджетные трансферты </t>
  </si>
  <si>
    <t>05 2 03 00000</t>
  </si>
  <si>
    <t>Основное мероприятие  «Улучшение коммунальной инфраструктуры»</t>
  </si>
  <si>
    <t>05 2 03 2Д050</t>
  </si>
  <si>
    <t>Техническое обслуживание распределительных сетей газопроводов</t>
  </si>
  <si>
    <t>05 2 03 2Д070</t>
  </si>
  <si>
    <t>Проектирование распределительных сетей газопроводов</t>
  </si>
  <si>
    <t>05 2 04 00000</t>
  </si>
  <si>
    <t>Основное мероприятие «Повышение эксплуатационной надежности гидротехнических сооружений»</t>
  </si>
  <si>
    <t>05 2 05 00000</t>
  </si>
  <si>
    <t>Основное мероприятие  «Обеспечение функционирования объектов ЖКХ и транспортной инфраструктуры»</t>
  </si>
  <si>
    <t>05 2 05 2Д100</t>
  </si>
  <si>
    <t>Мероприятие «Возмещение недополученных доходов и (или) финансового обеспечения (возмещения) затрат в связи с  предоставлением услуг»</t>
  </si>
  <si>
    <t>05 3 00 00000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</si>
  <si>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Окружающая среда</t>
    </r>
    <r>
      <rPr>
        <sz val="11"/>
        <rFont val="Calibri"/>
        <family val="2"/>
        <charset val="204"/>
      </rPr>
      <t>»</t>
    </r>
  </si>
  <si>
    <t>05 3 01 00000</t>
  </si>
  <si>
    <t>Основное мероприятие «Обеспечение безопасной экологической среды»</t>
  </si>
  <si>
    <t>05 3 01 2Д120</t>
  </si>
  <si>
    <t>Проведение мероприятий по сохранению биологического разнообразия живой природы</t>
  </si>
  <si>
    <t>05 3 02 00000</t>
  </si>
  <si>
    <t>Основное мероприятие «Повышение уровня экологической культуры населения»</t>
  </si>
  <si>
    <t>05 3 02 2Д130</t>
  </si>
  <si>
    <t>Проведение районного конкурса творческих работ «Краски земли Суксунской»</t>
  </si>
  <si>
    <t>05 3 02 2Д140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</si>
  <si>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</si>
  <si>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 3 02 2Д150</t>
  </si>
  <si>
    <t>Проведение конкурса детских экологических проектов в рамках летней оздоровительной кампании</t>
  </si>
  <si>
    <t>06 0 00 00000</t>
  </si>
  <si>
    <t xml:space="preserve">Муниципальная программа «Развитие образования» </t>
  </si>
  <si>
    <t>06 1 00 00000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</si>
  <si>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системы дошкольного образования Суксунского муниципального района</t>
    </r>
    <r>
      <rPr>
        <sz val="11"/>
        <rFont val="Calibri"/>
        <family val="2"/>
        <charset val="204"/>
      </rPr>
      <t>»</t>
    </r>
  </si>
  <si>
    <t>06 1 01 00000</t>
  </si>
  <si>
    <r>
      <t xml:space="preserve">Основное мероприятие «Предоставление муниципальной услуги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образовательных программ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</si>
  <si>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06 1 01 00110</t>
  </si>
  <si>
    <t>06 1 02 00000</t>
  </si>
  <si>
    <r>
      <t>Основное мероприятие «Мероприятия, обеспечивающие функционирование и содержание образовательных учреждений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</si>
  <si>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1 02 2Е010</t>
  </si>
  <si>
    <t>Оборудование систем видеонаблюдения по периметру и в здании образовательных организаций</t>
  </si>
  <si>
    <t>06 1 02 2Е030</t>
  </si>
  <si>
    <t>Проведение ремонтов</t>
  </si>
  <si>
    <t>06 1 02 2Е040</t>
  </si>
  <si>
    <t>Приведение в нормативное состояние</t>
  </si>
  <si>
    <t>06 1 03 00000</t>
  </si>
  <si>
    <r>
      <t>Основное мероприятие «Выполнение отдельных государственных полномочий органов государственной власти в сфере образования</t>
    </r>
    <r>
      <rPr>
        <sz val="11"/>
        <rFont val="Calibri"/>
        <family val="2"/>
        <charset val="204"/>
      </rPr>
      <t>»</t>
    </r>
  </si>
  <si>
    <t>06 1 03 2Н020</t>
  </si>
  <si>
    <t>Выполнение отдельных государственных полномочий органов государственной власти в сфере образования</t>
  </si>
  <si>
    <t>06 2 00 00000</t>
  </si>
  <si>
    <t xml:space="preserve">Подпрограмма «Развитие системы начального общего, основного общего, среднего общего образования Суксунского муниципального района» </t>
  </si>
  <si>
    <t>06 2 01 00000</t>
  </si>
  <si>
    <r>
      <t xml:space="preserve">Основное мероприятие «Предоставление муниципальной услуги        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</si>
  <si>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06 2 01 00110</t>
  </si>
  <si>
    <t>06 2 02 00000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</si>
  <si>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функционирования и содержания общеобразовательных учреждений</t>
    </r>
    <r>
      <rPr>
        <sz val="11"/>
        <rFont val="Calibri"/>
        <family val="2"/>
        <charset val="204"/>
      </rPr>
      <t>»</t>
    </r>
  </si>
  <si>
    <t>06 2 02 2Е060</t>
  </si>
  <si>
    <t>Подготовка общеобразовательных учреждений к отопительному периоду</t>
  </si>
  <si>
    <t>06 2 02 2Е070</t>
  </si>
  <si>
    <t>06 2 02 2Е080</t>
  </si>
  <si>
    <t>06 2 03 00000</t>
  </si>
  <si>
    <t>06 2 03 2Н020</t>
  </si>
  <si>
    <t>06 2 04 00000</t>
  </si>
  <si>
    <r>
  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  </r>
    <r>
      <rPr>
        <sz val="11"/>
        <rFont val="Calibri"/>
        <family val="2"/>
        <charset val="204"/>
      </rPr>
      <t>»</t>
    </r>
  </si>
  <si>
    <t>06 2 04 2Н040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</si>
  <si>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</si>
  <si>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06 3 00 00000</t>
  </si>
  <si>
    <t xml:space="preserve">Подпрограмма «Развитие системы дополнительного образования, развитие одаренных детей Суксунского муниципального района» </t>
  </si>
  <si>
    <t>06 3 01 00000</t>
  </si>
  <si>
    <r>
      <t xml:space="preserve">Основное мероприятие «Предоставление муниципальной услуги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дополнительных общеразвивающих программ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</si>
  <si>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06 3 01 00110</t>
  </si>
  <si>
    <t>06 4 00 00000</t>
  </si>
  <si>
    <t xml:space="preserve">Подпрограмма «Кадры системы образования Суксунского муниципального района»  </t>
  </si>
  <si>
    <t>06 4 01 00000</t>
  </si>
  <si>
    <r>
      <t>Основное мероприятие «Обеспечение организации и проведение районных мероприятий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</si>
  <si>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4 01 2Е090</t>
  </si>
  <si>
    <t xml:space="preserve">Обеспечение организации и проведение районных мероприятий </t>
  </si>
  <si>
    <t>06 4 02 00000</t>
  </si>
  <si>
    <r>
      <t>Основное мероприятие «Закрепление педагогического кадрового потенциала в территории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</si>
  <si>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4 02 2Е110</t>
  </si>
  <si>
    <t>Закрепление педагогического кадрового потенциала в территории</t>
  </si>
  <si>
    <t>06 5 00 00000</t>
  </si>
  <si>
    <r>
      <t>Подпрограмма «Обеспечение реализации Программы и прочие мероприятия в области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</si>
  <si>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06 5 01 00000</t>
  </si>
  <si>
    <r>
      <t>Основное мероприятие «Обеспечение выполнения полномочий в сфере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</si>
  <si>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06 5 01 00050</t>
  </si>
  <si>
    <t>Обеспечение выполнения функций органами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</si>
  <si>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</si>
  <si>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</si>
  <si>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06 5 02 00000</t>
  </si>
  <si>
    <t>06 5 02 2Н020</t>
  </si>
  <si>
    <t>06 5 03 00000</t>
  </si>
  <si>
    <r>
      <t>Основное мероприятие «Предоставление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  </r>
    <r>
      <rPr>
        <sz val="11"/>
        <rFont val="Calibri"/>
        <family val="2"/>
        <charset val="204"/>
      </rPr>
      <t>»</t>
    </r>
  </si>
  <si>
    <t>06 5 03 2С170</t>
  </si>
  <si>
    <t>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</si>
  <si>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07 0 00 00000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</si>
  <si>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</si>
  <si>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07 1 00 00000</t>
  </si>
  <si>
    <t>Подпрограмма «Организация и совершенствование бюджетного процесса»</t>
  </si>
  <si>
    <t>07 1 01 00000</t>
  </si>
  <si>
    <t xml:space="preserve"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
</t>
  </si>
  <si>
    <t>07 1 01 2И010</t>
  </si>
  <si>
    <t xml:space="preserve">Резервный фонд Администрации муниципального района </t>
  </si>
  <si>
    <t>07 2 00 00000</t>
  </si>
  <si>
    <t xml:space="preserve">Подпрограмма «Повышение финансовой устойчивости местных бюджетов» </t>
  </si>
  <si>
    <t>07 2 01 00000</t>
  </si>
  <si>
    <t>Основное мероприятие «Выравнивание бюджетной обеспеченности»</t>
  </si>
  <si>
    <t>07 2 01 2И020</t>
  </si>
  <si>
    <t>Выравнивание бюджетной обеспеченности поселений из районного фонда финансовой поддержки поселений</t>
  </si>
  <si>
    <t>07 5 00 00000</t>
  </si>
  <si>
    <t>Подпрограмма «Обеспечение реализации Программы»</t>
  </si>
  <si>
    <t>07 5 01 00000</t>
  </si>
  <si>
    <r>
      <t>Основное мероприятие «Обеспечение выполнения функций органами местного самоуправления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</si>
  <si>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07 5 01 00050</t>
  </si>
  <si>
    <t xml:space="preserve">Обеспечение выполнения функций органами местного самоуправления </t>
  </si>
  <si>
    <t>07 5 01 2И030</t>
  </si>
  <si>
    <t>Осуществление кассового обслуживания бюджетов поселений</t>
  </si>
  <si>
    <t>08 0 00 00000</t>
  </si>
  <si>
    <t>Муниципальная программа «Территориальное развитие и муниципальная политика»</t>
  </si>
  <si>
    <t>08 2 00 00000</t>
  </si>
  <si>
    <t xml:space="preserve">Подпрограмма «Муниципальная поддержка социально-ориентированных некоммерческих организаций» </t>
  </si>
  <si>
    <t>08 2 01 00000</t>
  </si>
  <si>
    <r>
      <t>Основное мероприятие «Оказание содействия общественным объединениям</t>
    </r>
    <r>
      <rPr>
        <sz val="11"/>
        <rFont val="Calibri"/>
        <family val="2"/>
        <charset val="204"/>
      </rPr>
      <t>»</t>
    </r>
  </si>
  <si>
    <t>08 2 01 2К060</t>
  </si>
  <si>
    <t>Поддержка деятельности и содействие районному Совету ветеранов</t>
  </si>
  <si>
    <t>08 2 01 2К070</t>
  </si>
  <si>
    <t>Организация подписки общественным объединениям</t>
  </si>
  <si>
    <t>08 2 01 2К080</t>
  </si>
  <si>
    <t>Содействие районному Обществу инвалидов в проведении конкурсов, семинаров, мероприятий различного уровня, в том числе участие в мероприятиях различного уровня</t>
  </si>
  <si>
    <t>08 2 01 2К090</t>
  </si>
  <si>
    <t>Содействие Союзу участников боевых действий и их семей в проведении конкурсов, семинаров, мероприятий различного уровня, в том числе участие в мероприятиях различного уровня</t>
  </si>
  <si>
    <t>08 2 01 2К100</t>
  </si>
  <si>
    <t>Поддержка деятельности районного хора ветеранов</t>
  </si>
  <si>
    <t>08 2 02 00000</t>
  </si>
  <si>
    <r>
      <t>Основное мероприятие «Проведение мероприятий патриотической направленности</t>
    </r>
    <r>
      <rPr>
        <sz val="11"/>
        <rFont val="Calibri"/>
        <family val="2"/>
        <charset val="204"/>
      </rPr>
      <t>»</t>
    </r>
  </si>
  <si>
    <t>08 2 02 2К110</t>
  </si>
  <si>
    <t>Проведение мероприятий патриотической направленности, чествование Почетных граждан Суксунского района</t>
  </si>
  <si>
    <t>08 2 03 00000</t>
  </si>
  <si>
    <r>
      <t>Основное мероприятие «Поддержание жизненной активности людей старшего возраста</t>
    </r>
    <r>
      <rPr>
        <sz val="11"/>
        <rFont val="Calibri"/>
        <family val="2"/>
        <charset val="204"/>
      </rPr>
      <t>»</t>
    </r>
  </si>
  <si>
    <t>08 2 03 2К130</t>
  </si>
  <si>
    <r>
      <t xml:space="preserve">Проведение конкурса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Ветеранское подворье</t>
    </r>
    <r>
      <rPr>
        <sz val="11"/>
        <rFont val="Calibri"/>
        <family val="2"/>
        <charset val="204"/>
      </rPr>
      <t>»</t>
    </r>
  </si>
  <si>
    <t>08 2 03 2К140</t>
  </si>
  <si>
    <t>Проведение мероприятий, посвященных международному Дню пожилых людей</t>
  </si>
  <si>
    <t>08 2 03 2К150</t>
  </si>
  <si>
    <t xml:space="preserve">Проведение мероприятий по чествованию именинников </t>
  </si>
  <si>
    <t>08 2 03 2К160</t>
  </si>
  <si>
    <t>Проведение мероприятий для граждан, принимавших участие в ликвидации аварии на Чернобыльской АЭС</t>
  </si>
  <si>
    <t>08 2 03 2К170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</si>
  <si>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</si>
  <si>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09 0 00 00000</t>
  </si>
  <si>
    <t>Муниципальная программа «Управление имуществом и земельными ресурсами Суксунского муниципального района»</t>
  </si>
  <si>
    <t>09 1 00 00000</t>
  </si>
  <si>
    <t xml:space="preserve">Подпрограмма «Управление муниципальной собственностью Суксунского муниципального района» </t>
  </si>
  <si>
    <t>09 1 01 00000</t>
  </si>
  <si>
    <r>
      <t>Основное мероприятие «Эффективный учет муниципального имущества</t>
    </r>
    <r>
      <rPr>
        <sz val="11"/>
        <rFont val="Calibri"/>
        <family val="2"/>
        <charset val="204"/>
      </rPr>
      <t>»</t>
    </r>
  </si>
  <si>
    <t>09 1 01 2Л010</t>
  </si>
  <si>
    <t>Проведение технической инвентаризации объектов недвижимого имущества</t>
  </si>
  <si>
    <t>09 1 01 2Л040</t>
  </si>
  <si>
    <t>Претензионно-исковая работа с должниками</t>
  </si>
  <si>
    <t>09 1 02 00000</t>
  </si>
  <si>
    <r>
      <t>Основное мероприятие «Эффективное управление муниципальным имуществом</t>
    </r>
    <r>
      <rPr>
        <sz val="11"/>
        <rFont val="Calibri"/>
        <family val="2"/>
        <charset val="204"/>
      </rPr>
      <t>»</t>
    </r>
  </si>
  <si>
    <t>09 1 02 2Л050</t>
  </si>
  <si>
    <t>Проведение независимой оценки рыночной стоимости объектов муниципальной собственности</t>
  </si>
  <si>
    <t>09 1 02 2Л060</t>
  </si>
  <si>
    <t>Информирование о торгах по объектам муниципальной собственности</t>
  </si>
  <si>
    <t>09 1 02 2Л180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</si>
  <si>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</si>
  <si>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09 1 03 00000</t>
  </si>
  <si>
    <r>
      <t>Основное мероприятие «Обеспечение надлежащего использования и содержания муниципального имущества</t>
    </r>
    <r>
      <rPr>
        <sz val="11"/>
        <rFont val="Calibri"/>
        <family val="2"/>
        <charset val="204"/>
      </rPr>
      <t>»</t>
    </r>
  </si>
  <si>
    <t>09 1 03 2Л070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</si>
  <si>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</si>
  <si>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 1 03 2Л080</t>
  </si>
  <si>
    <t>Осуществление взносов на капитальный ремонт жилого муниципального фонда, входящего в муниципальную казну</t>
  </si>
  <si>
    <t>09 2 00 00000</t>
  </si>
  <si>
    <t xml:space="preserve">Подпрограмма «Управление земельными ресурсами Суксунского муниципального района» </t>
  </si>
  <si>
    <t>09 2 01 00000</t>
  </si>
  <si>
    <r>
      <t>Основное мероприятие «Эффективное управление земельными ресурсами</t>
    </r>
    <r>
      <rPr>
        <sz val="11"/>
        <rFont val="Calibri"/>
        <family val="2"/>
        <charset val="204"/>
      </rPr>
      <t>»</t>
    </r>
  </si>
  <si>
    <t>09 2 01 2Л090</t>
  </si>
  <si>
    <t xml:space="preserve">Информирование населения посредством СМИ о распоряжении земельными участками </t>
  </si>
  <si>
    <t>09 2 02 00000</t>
  </si>
  <si>
    <r>
      <t>Основное мероприятие «Эффективное распоряжение земельными ресурсами</t>
    </r>
    <r>
      <rPr>
        <sz val="11"/>
        <rFont val="Calibri"/>
        <family val="2"/>
        <charset val="204"/>
      </rPr>
      <t>»</t>
    </r>
  </si>
  <si>
    <t>09 2 02 2Л100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</si>
  <si>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</si>
  <si>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 2 02 2Л130</t>
  </si>
  <si>
    <t>Проведение работ по оформлению невостребованных земельных долей и признанию права муниципальной собственности на них</t>
  </si>
  <si>
    <t>09 2 02 2Л140</t>
  </si>
  <si>
    <t>Осуществление претензионно-исковой работы с должниками</t>
  </si>
  <si>
    <t>10 0 00 00000</t>
  </si>
  <si>
    <t>Муниципальная программа «Обеспечение безопасности жизнедеятельности жителей Суксунского района»</t>
  </si>
  <si>
    <t>10 1 00 00000</t>
  </si>
  <si>
    <t>Подпрограмма «Безопасность дорожного движения»</t>
  </si>
  <si>
    <t>10 1 01 00000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</si>
  <si>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</si>
  <si>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t>10 1 01 2М010</t>
  </si>
  <si>
    <t xml:space="preserve">Проведение ежегодных конкурсов среди образовательных учреждений на лучшую организацию работы по профилактике БДД </t>
  </si>
  <si>
    <t>10 2 00 00000</t>
  </si>
  <si>
    <r>
      <t>Подпрограмма «Мероприятия по гражданской обороне, защите населения и территорий от чрезвычайных ситуаций природного и техногенного характера</t>
    </r>
    <r>
      <rPr>
        <sz val="11"/>
        <rFont val="Calibri"/>
        <family val="2"/>
        <charset val="204"/>
      </rPr>
      <t>»</t>
    </r>
  </si>
  <si>
    <t>10 2 01 00000</t>
  </si>
  <si>
    <r>
      <t>Основное мероприятие «Мероприятия по гражданской обороне по подготовке населения и организаций к действиям при ЧС в мирное и военное время</t>
    </r>
    <r>
      <rPr>
        <sz val="11"/>
        <rFont val="Calibri"/>
        <family val="2"/>
        <charset val="204"/>
      </rPr>
      <t>»</t>
    </r>
  </si>
  <si>
    <t>10 2 01 2М020</t>
  </si>
  <si>
    <r>
      <t>Подготовка и содержание в готовности необходимых сил и средств для защиты населения и территорий Суксунского муниципального района от чрезвычайных ситуаций природного и техногенного характера</t>
    </r>
    <r>
      <rPr>
        <sz val="11"/>
        <color indexed="8"/>
        <rFont val="Times New Roman"/>
        <family val="1"/>
        <charset val="204"/>
      </rPr>
      <t xml:space="preserve"> </t>
    </r>
  </si>
  <si>
    <t>90 0 00 00000</t>
  </si>
  <si>
    <t>Непрограммные мероприятия</t>
  </si>
  <si>
    <t>91 0 00 00000</t>
  </si>
  <si>
    <t xml:space="preserve">Обеспечение деятельности органов местного самоуправления </t>
  </si>
  <si>
    <t>91 0 00 00010</t>
  </si>
  <si>
    <t xml:space="preserve">Глава  муниципального района </t>
  </si>
  <si>
    <t>91 0 00 00020</t>
  </si>
  <si>
    <t xml:space="preserve">Руководитель контрольно-счетного органа муниципального образования </t>
  </si>
  <si>
    <t>91 0 00 00030</t>
  </si>
  <si>
    <t xml:space="preserve">Депутаты Земского собрания муниципального района </t>
  </si>
  <si>
    <t>91 0 00 00040</t>
  </si>
  <si>
    <t>Участие в Совете муниципальных образований Пермского края</t>
  </si>
  <si>
    <t>91 0 00 00050</t>
  </si>
  <si>
    <t>91 0 00 00060</t>
  </si>
  <si>
    <t>Осушествление контроля за исполнением бюджетов поселений</t>
  </si>
  <si>
    <t>91 0 00 2С050</t>
  </si>
  <si>
    <t>Образование комиссий  по  делам несовершеннолетних  и  защите их прав и организация их деятельности</t>
  </si>
  <si>
    <t>91 0 00 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</si>
  <si>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</si>
  <si>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 0 00 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</si>
  <si>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</si>
  <si>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 0 00 2К080</t>
  </si>
  <si>
    <t>Обеспечение хранения,  комплектования,  учета и использования архивных документов государственной части документов архивного фонда Пермского края</t>
  </si>
  <si>
    <t>91 0 00 2П040</t>
  </si>
  <si>
    <t>Составление протоколов об административных правонарушениях</t>
  </si>
  <si>
    <t>91 0 00 2П060</t>
  </si>
  <si>
    <t>Осуществление полномочий по созданию и организации деятельности административных комиссий</t>
  </si>
  <si>
    <t>91 0 00 2Т060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</si>
  <si>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</si>
  <si>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 0 00 2У110</t>
  </si>
  <si>
    <t>Администрирование отдельных государственных полномочий по поддержке сельскохозяйственного производства</t>
  </si>
  <si>
    <t>91 0 00 51200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</si>
  <si>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</si>
  <si>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91 0 00 59300</t>
  </si>
  <si>
    <t>Государственная регистрация актов гражданского состояния</t>
  </si>
  <si>
    <t>92 0 00 00000</t>
  </si>
  <si>
    <t xml:space="preserve">Мероприятия, осуществляемые в рамках непрограммных направлений расходов </t>
  </si>
  <si>
    <t>92 0 00 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</si>
  <si>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</si>
  <si>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 0 00 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</si>
  <si>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</si>
  <si>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92 0 00 2С140</t>
  </si>
  <si>
    <t>Мероприятия по организации оздоровления и отдыха детей</t>
  </si>
  <si>
    <t>92 0 00 2Я010</t>
  </si>
  <si>
    <t xml:space="preserve">Информирование населения </t>
  </si>
  <si>
    <t>92 0 00 2Я020</t>
  </si>
  <si>
    <t xml:space="preserve">Организация отдыха детей </t>
  </si>
  <si>
    <t>92 0 00 2Я050</t>
  </si>
  <si>
    <t xml:space="preserve">Ликвидация муниципальных учреждений </t>
  </si>
  <si>
    <t>92 0 00 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</si>
  <si>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</si>
  <si>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 0 00 SC240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</si>
  <si>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</si>
  <si>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92 0 00 70010</t>
  </si>
  <si>
    <t>Пенсии за выслугу лет лицам, замещающим муниципальные должности муниципального образования, муниципальным служащим</t>
  </si>
  <si>
    <t>Всего расходов</t>
  </si>
  <si>
    <t>Ведомственная структура расходов бюджета муниципального района на 2018 год, тыс.рублей</t>
  </si>
  <si>
    <t>Вед</t>
  </si>
  <si>
    <t>РЗ,ПР</t>
  </si>
  <si>
    <t>Сумма</t>
  </si>
  <si>
    <t xml:space="preserve">Земское собрание Суксунского муниципального района </t>
  </si>
  <si>
    <t>`0100</t>
  </si>
  <si>
    <t>Общегосударственные вопросы</t>
  </si>
  <si>
    <t>`0103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</si>
  <si>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</si>
  <si>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`0113</t>
  </si>
  <si>
    <t>Другие общегосударственные вопросы</t>
  </si>
  <si>
    <t>Управление территориального развития, градостроительства и инфраструктуры Администрации Суксунского муниципального района</t>
  </si>
  <si>
    <t>Управление муниципальными учреждениями Администрации Суксунского  муниципального района</t>
  </si>
  <si>
    <r>
      <t xml:space="preserve">Муниципальная программа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Реализация национальной политики Суксунского муниципального района</t>
    </r>
    <r>
      <rPr>
        <sz val="11"/>
        <rFont val="Calibri"/>
        <family val="2"/>
        <charset val="204"/>
      </rPr>
      <t>»</t>
    </r>
  </si>
  <si>
    <t>`0600</t>
  </si>
  <si>
    <t>Охрана окружающей среды</t>
  </si>
  <si>
    <t>`0603</t>
  </si>
  <si>
    <t>Охрана объектов растительного и животного мира и среды их обитания</t>
  </si>
  <si>
    <t>`0700</t>
  </si>
  <si>
    <t>Образование</t>
  </si>
  <si>
    <t>`0701</t>
  </si>
  <si>
    <t>Дошкольное образование</t>
  </si>
  <si>
    <t xml:space="preserve"> </t>
  </si>
  <si>
    <t>`0702</t>
  </si>
  <si>
    <t>Общее образование</t>
  </si>
  <si>
    <r>
      <t xml:space="preserve">Основное мероприятие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функционирования и содержания общеобразовательных учреждений</t>
    </r>
    <r>
      <rPr>
        <sz val="11"/>
        <rFont val="Calibri"/>
        <family val="2"/>
        <charset val="204"/>
      </rPr>
      <t>»</t>
    </r>
  </si>
  <si>
    <r>
      <t xml:space="preserve">Основное мероприятие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</si>
  <si>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t>`0703</t>
  </si>
  <si>
    <t>Дополнительное образование детей</t>
  </si>
  <si>
    <t>`0707</t>
  </si>
  <si>
    <t xml:space="preserve">Молодежная политика </t>
  </si>
  <si>
    <t>`0709</t>
  </si>
  <si>
    <t>Другие вопросы в области образования</t>
  </si>
  <si>
    <t>`0800</t>
  </si>
  <si>
    <t xml:space="preserve">Культура, кинематография </t>
  </si>
  <si>
    <t>`0801</t>
  </si>
  <si>
    <t>Культура</t>
  </si>
  <si>
    <t>Социальная политика</t>
  </si>
  <si>
    <t>Социальное обеспечение населения</t>
  </si>
  <si>
    <t xml:space="preserve">Подпрограмма «Развитие системы начального общего, основного общего, среднего общего, среднего общего образования Суксунского муниципального района» </t>
  </si>
  <si>
    <t>Охрана семьи и детства</t>
  </si>
  <si>
    <t>Физическая культура и спорт</t>
  </si>
  <si>
    <t xml:space="preserve">Физическая культура </t>
  </si>
  <si>
    <r>
      <t xml:space="preserve">Основное мероприятие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 xml:space="preserve">Обеспечение муниципальной услуги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Оказание услуг физкультурно-спортивной направленности</t>
    </r>
    <r>
      <rPr>
        <sz val="11"/>
        <rFont val="Calibri"/>
        <family val="2"/>
        <charset val="204"/>
      </rPr>
      <t>»</t>
    </r>
  </si>
  <si>
    <r>
      <t xml:space="preserve">Основное мероприятие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спортивной инфраструктуры и материально-технической базы для занятий физической культурой и массовым спортом</t>
    </r>
    <r>
      <rPr>
        <sz val="11"/>
        <rFont val="Calibri"/>
        <family val="2"/>
        <charset val="204"/>
      </rPr>
      <t>»</t>
    </r>
  </si>
  <si>
    <t xml:space="preserve">Администрация Суксунского муниципального района </t>
  </si>
  <si>
    <t>`0102</t>
  </si>
  <si>
    <t>Функционирование высшего должностного лица субъекта Российской Федерации и муниципального образования</t>
  </si>
  <si>
    <t>`0104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</si>
  <si>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</si>
  <si>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`0105</t>
  </si>
  <si>
    <t>Судебная система</t>
  </si>
  <si>
    <t>`0400</t>
  </si>
  <si>
    <t>Национальная экономика</t>
  </si>
  <si>
    <t>`0405</t>
  </si>
  <si>
    <t>Сельское хозяйство и рыболовство</t>
  </si>
  <si>
    <r>
      <t xml:space="preserve">Муниципальная программа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Экономическое развитие</t>
    </r>
    <r>
      <rPr>
        <sz val="11"/>
        <rFont val="Calibri"/>
        <family val="2"/>
        <charset val="204"/>
      </rPr>
      <t>»</t>
    </r>
  </si>
  <si>
    <t>`0406</t>
  </si>
  <si>
    <t>Водное хозяйство</t>
  </si>
  <si>
    <t>`0408</t>
  </si>
  <si>
    <t>Транспорт</t>
  </si>
  <si>
    <t>`0409</t>
  </si>
  <si>
    <t>Дорожное хозяйство (дорожные фонды)</t>
  </si>
  <si>
    <t>`0412</t>
  </si>
  <si>
    <t>Другие вопросы в области национальной экономики</t>
  </si>
  <si>
    <t>`0500</t>
  </si>
  <si>
    <t>Жилищно-коммунальное хозяйство</t>
  </si>
  <si>
    <t>`0501</t>
  </si>
  <si>
    <t>Жилищное хозяйство</t>
  </si>
  <si>
    <t>`0502</t>
  </si>
  <si>
    <t>Коммунальное  хозяйство</t>
  </si>
  <si>
    <t>Муниципальная  программа «Создание комфортной среды проживания и устойчивое развитие сельских  территорий в Суксунском муниципальном районе»</t>
  </si>
  <si>
    <t>Основное мероприятие  «Оптимизация и строительство объектов социальной инфраструктуры»</t>
  </si>
  <si>
    <t>Пенсионное обеспечение</t>
  </si>
  <si>
    <t>Ревизионная комиссия Суксунского муниципального района</t>
  </si>
  <si>
    <t>`0106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</si>
  <si>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</si>
  <si>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Финансовое управление Администрации Суксунского муниципального района </t>
  </si>
  <si>
    <r>
      <t xml:space="preserve">Муниципальная программа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</si>
  <si>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`0111</t>
  </si>
  <si>
    <t>Резервные фонды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</si>
  <si>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</si>
  <si>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Российcкой Федерации и муниципальных образований</t>
  </si>
  <si>
    <r>
      <t xml:space="preserve">Муниципальная программа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</si>
  <si>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 xml:space="preserve">ИТОГО </t>
  </si>
  <si>
    <t>»</t>
  </si>
  <si>
    <t xml:space="preserve">к Решению Земского собрания </t>
  </si>
  <si>
    <t>Суксунского муниципального района</t>
  </si>
  <si>
    <t>Распределение средств муниципального дорожного фонда Суксунского муниципального района на 2018 год</t>
  </si>
  <si>
    <t>№ п/п</t>
  </si>
  <si>
    <t>Наименование муниципальной программы, направления расходов</t>
  </si>
  <si>
    <t xml:space="preserve">Сумма, тыс. рублей </t>
  </si>
  <si>
    <t>1.</t>
  </si>
  <si>
    <t>в том числе:</t>
  </si>
  <si>
    <t>ВСЕГО</t>
  </si>
  <si>
    <t>«Приложение № 6</t>
  </si>
  <si>
    <t>«Приложение № 8</t>
  </si>
  <si>
    <t>«Приложение № 10</t>
  </si>
  <si>
    <t xml:space="preserve">Содержание  автомобильных дорог общего пользования местного значения </t>
  </si>
  <si>
    <t>Капитальный ремонт гидротехнических сооружений муниципальной собственности, бесхозяйных гидротехнических сооружений</t>
  </si>
  <si>
    <t>05 2 04 SЦ240</t>
  </si>
  <si>
    <t>01 3 04 2С020</t>
  </si>
  <si>
    <t>Обеспечение жильем молодых семей</t>
  </si>
  <si>
    <t>01 3 04 L4970</t>
  </si>
  <si>
    <t>Обеспечение жильем отдельных категорий граждан, установленных Федеральным законом от 12 января 1995 г. № 5-ФЗ «О ветеранах», в соответствии с Указом Президента Российской Федерации от 7 мая 2008 г. № 714 «Об обеспечении жильем ветеранов Великой Отечественной войны 1941-1945 годов»</t>
  </si>
  <si>
    <t>92 0 0051340</t>
  </si>
  <si>
    <t>06 2 05 00000</t>
  </si>
  <si>
    <t>Стимулирование педагогических работников по результатам обучения школьников</t>
  </si>
  <si>
    <t>06 2 05 2Н080</t>
  </si>
  <si>
    <t>Основное мероприятие «Стимулирование педагогических работников по результатам обучения школьников"</t>
  </si>
  <si>
    <t>01 3 04 SС020</t>
  </si>
  <si>
    <r>
      <t xml:space="preserve">Инвестиционный проект Суксунского муниципального района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Тис Суксунского района Пермского края</t>
    </r>
    <r>
      <rPr>
        <sz val="11"/>
        <rFont val="Calibri"/>
        <family val="2"/>
        <charset val="204"/>
      </rPr>
      <t>»</t>
    </r>
  </si>
  <si>
    <t>05 2 01 41000</t>
  </si>
  <si>
    <t>06 5 04 00000</t>
  </si>
  <si>
    <r>
      <t>Основное мероприятие «Поддержка развития детско-юношеского патриотического движения</t>
    </r>
    <r>
      <rPr>
        <sz val="11"/>
        <rFont val="Calibri"/>
        <family val="2"/>
        <charset val="204"/>
      </rPr>
      <t>»</t>
    </r>
  </si>
  <si>
    <t>Поддержка развития детско-юношеского патриотического движения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</si>
  <si>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деятельности муниципального учреждения «Центр развития культуры»</t>
    </r>
  </si>
  <si>
    <r>
      <t xml:space="preserve">Инвестиционный проект Суксунского муниципального района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Тис Суксунского района Пермского края</t>
    </r>
    <r>
      <rPr>
        <sz val="11"/>
        <rFont val="Calibri"/>
        <family val="2"/>
        <charset val="204"/>
      </rPr>
      <t>»</t>
    </r>
  </si>
  <si>
    <r>
      <t xml:space="preserve">Инвестиционный проект Суксунского муниципального района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Тис Суксунского района Пермского края</t>
    </r>
    <r>
      <rPr>
        <sz val="11"/>
        <rFont val="Calibri"/>
        <family val="2"/>
        <charset val="204"/>
      </rPr>
      <t>»</t>
    </r>
  </si>
  <si>
    <t>Приложение № 3</t>
  </si>
  <si>
    <t>06 5 04 2E120</t>
  </si>
  <si>
    <t>Приложение № 2</t>
  </si>
  <si>
    <t>Приложение № 4</t>
  </si>
  <si>
    <t>05 2 02 2Д010</t>
  </si>
  <si>
    <t>05 2 02 2Д040</t>
  </si>
  <si>
    <t>Софинансирование поселений на содержание и ремонт автомобильных дорог поселений</t>
  </si>
  <si>
    <t>05 2 04 2Д080</t>
  </si>
  <si>
    <t>Капитальный ремонт гидротехнических сооружений пруда на р. Тис в селе Тис Суксунского района Пермского края</t>
  </si>
  <si>
    <t>92 0 00 2Я060</t>
  </si>
  <si>
    <t>Оказание содействия органам местного самоуправления муниципальных образований в решении вопросов местного значения</t>
  </si>
  <si>
    <t>`0503</t>
  </si>
  <si>
    <t>Благоустройство</t>
  </si>
  <si>
    <t>02 1 03 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</si>
  <si>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</si>
  <si>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Массовый спорт</t>
  </si>
  <si>
    <t>`1102</t>
  </si>
  <si>
    <t>Иные межбюджетные трансферты, передаваемые на финансовое обеспечение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</si>
  <si>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Иные межбюджетные трансферты, передаваемые на софинансирование мероприятий по ремонту автомобильных дорог общего пользования местного значения в границах населенных пунктов</t>
  </si>
  <si>
    <t xml:space="preserve">Капитальный ремонт и ремонт автомобильных дорог общего пользования местного значения </t>
  </si>
  <si>
    <t>Софинансирование мероприятий по ремонту автомобильных дорог общего пользования местного значения за счет средств, передаваемых из Дорожного фонда Пермского края</t>
  </si>
  <si>
    <t xml:space="preserve">  </t>
  </si>
  <si>
    <t>«Приложение № 16</t>
  </si>
  <si>
    <t xml:space="preserve">Размеры иных межбюджетных трансфертов из бюджета муниципального района, передаваемые в бюджеты поселений на 2018 год </t>
  </si>
  <si>
    <t>№</t>
  </si>
  <si>
    <t>Наименование муниципальных образований</t>
  </si>
  <si>
    <t>Всего, тыс.рублей</t>
  </si>
  <si>
    <t xml:space="preserve">в том числе за счет средств, передаваемых из бюджета Пермского края, тыс.рублей </t>
  </si>
  <si>
    <t>Суксунское городское поселение</t>
  </si>
  <si>
    <t>Киселевское сельское поселение</t>
  </si>
  <si>
    <t>Поедугинское сельское поселение</t>
  </si>
  <si>
    <t>ИТОГО:</t>
  </si>
  <si>
    <t>«Приложение № 19</t>
  </si>
  <si>
    <t>Источники финансирования дефицита бюджета  муниципального района на 2018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</si>
  <si>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</si>
  <si>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</si>
  <si>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</si>
  <si>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</si>
  <si>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</si>
  <si>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</si>
  <si>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</si>
  <si>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</si>
  <si>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</si>
  <si>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</si>
  <si>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</si>
  <si>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</si>
  <si>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</si>
  <si>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</si>
  <si>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</si>
  <si>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</si>
  <si>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</si>
  <si>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</si>
  <si>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</si>
  <si>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</si>
  <si>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</si>
  <si>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</si>
  <si>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</si>
  <si>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01 06 08 00 00 0000 000</t>
  </si>
  <si>
    <t xml:space="preserve">Прочие бюджетные кредиты (ссуды), предоставленные  внутри страны </t>
  </si>
  <si>
    <t>01 06 08 00 00 0000 600</t>
  </si>
  <si>
    <t xml:space="preserve">Возврат прочих бюджетных кредитов (ссуд), предоставленных внутри  страны </t>
  </si>
  <si>
    <t>01 06 08 00 05 0000 640</t>
  </si>
  <si>
    <t xml:space="preserve">Возврат прочих  бюдежетных кредитов (ссуд), предоставленных бюджетами муниципальных районов  внутри  страны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</si>
  <si>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</si>
  <si>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</si>
  <si>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</si>
  <si>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</si>
  <si>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</si>
  <si>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</si>
  <si>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</si>
  <si>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</si>
  <si>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</si>
  <si>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</si>
  <si>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</si>
  <si>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</si>
  <si>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</si>
  <si>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</si>
  <si>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</si>
  <si>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</si>
  <si>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</si>
  <si>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>Приложение № 6</t>
  </si>
  <si>
    <t>«Приложение № 17</t>
  </si>
  <si>
    <t>Объем субвенций на выполнение отдельных государственных полномочий органов государственной власти Пермского края,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 в виде дотации, субсидий, иных межбюджетных трансфертов на 2018 год, тыс.рублей</t>
  </si>
  <si>
    <t>Наименование финансовой помощи</t>
  </si>
  <si>
    <t xml:space="preserve">Дотация бюджетам муниципальных районов на выравнивание бюджетной обеспеченности из регионального фонда финансовой поддержки муниципальных районов (городских округов) Пермского края </t>
  </si>
  <si>
    <t>Единая субвенция, передаваемая на выполнение отдельных государственных полномочий в сфере образования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</si>
  <si>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</si>
  <si>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</si>
  <si>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Субвенции, передаваемые на составление протоколов об административных правонарушениях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</si>
  <si>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</si>
  <si>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Субвенции, передаваемые на осуществление  полномочий  по созданию и организации деятельности административных комиссий</t>
  </si>
  <si>
    <t>Субвенции, передаваемые на 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</si>
  <si>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</si>
  <si>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Субвенции, передаваемые на администрирование отдельных государственных полномочий по поддержке сельскохозяйственного производства</t>
  </si>
  <si>
    <t>Субвенции, передаваемые на поддержку достижения целевых показателей региональных программ развития агропромышленного комплекса</t>
  </si>
  <si>
    <t>Субвенции, передаваемые на поддержку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</si>
  <si>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</si>
  <si>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</si>
  <si>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</si>
  <si>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Субвенции, передаваемые на мероприятия по организации оздоровления и отдыха детей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</si>
  <si>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</si>
  <si>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</si>
  <si>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Субвенции, передаваемые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</si>
  <si>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</si>
  <si>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на приобретение путевок на санаторно-курортное лечение и оздоровление </t>
  </si>
  <si>
    <t>Субвенции, передаваемые на осуществление  полномочий  по государственной регистрации актов гражданского состояния</t>
  </si>
  <si>
    <t>Субсидии на реализацию мероприятий по обеспечению жильем молодых семей</t>
  </si>
  <si>
    <t>Субсидии на реализацию мероприятий по капитальному ремонту гидротехнических сооружений муниципальной собственности</t>
  </si>
  <si>
    <t>Субсидии, передаваемые в рамках реализации мероприятий Дорожного фонда Пермского края на софинансирование мероприятий по ремонту автомобильных дорог общего пользования местного значения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</si>
  <si>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1941 -1945 годов»</t>
  </si>
  <si>
    <t>Субсидии на возмещение расходов муниципальных образований, связанных с реализацией инвестиционных проектов по объектам социальной инфраструктуры</t>
  </si>
  <si>
    <t>Субсидии на софинансирование мероприятий по устройству спортивных площадок  для занятий физической культурой и спортом</t>
  </si>
  <si>
    <t>ИТОГО</t>
  </si>
  <si>
    <t>Приложение № 5</t>
  </si>
  <si>
    <t>Приложение № 7</t>
  </si>
  <si>
    <t>Дотация бюджетам муниципальных районов на поддержку мер по обеспечению сбалансированности бюджетов</t>
  </si>
  <si>
    <r>
      <t xml:space="preserve">Прочие межбюджетные трансферты, передаваемые на выплату единовременных премий обучающимся, награжденных знаком отличия Пермского края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Гордость Пермского края</t>
    </r>
    <r>
      <rPr>
        <sz val="12"/>
        <color theme="1"/>
        <rFont val="Calibri"/>
        <family val="2"/>
        <charset val="204"/>
      </rPr>
      <t>»</t>
    </r>
  </si>
  <si>
    <t xml:space="preserve">Прочие межбюджетные трансферты, на реализацию мероприятий по стимулированию педагогических работников по результатам обучения школьников </t>
  </si>
  <si>
    <t>Приложение № 1</t>
  </si>
  <si>
    <t xml:space="preserve">                          к Решению Земского собрания</t>
  </si>
  <si>
    <t xml:space="preserve">                                    Суксунского муниципального района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</si>
  <si>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4</t>
    </r>
  </si>
  <si>
    <t xml:space="preserve">от 21.12.2017 № 19  </t>
  </si>
  <si>
    <t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2018 год, тыс.рублей</t>
  </si>
  <si>
    <t>Код классификации доходов</t>
  </si>
  <si>
    <t>Наименование кода поступлений в бюджет (группа, подгруппа, статья, подстатья)</t>
  </si>
  <si>
    <t>000 850 00000 00 0000 0000</t>
  </si>
  <si>
    <t>ДОХОДЫ БЮДЖЕТА-ВСЕГО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</si>
  <si>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</si>
  <si>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</si>
  <si>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</si>
  <si>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</si>
  <si>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</si>
  <si>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 xml:space="preserve">Налог на доходы физических лиц 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</si>
  <si>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</si>
  <si>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</si>
  <si>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</si>
  <si>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</si>
  <si>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</si>
  <si>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полученными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</si>
  <si>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</si>
  <si>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</si>
  <si>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 xml:space="preserve">000 1 03 00000 00 0000 000 </t>
  </si>
  <si>
    <t>НАЛОГИ НА ТОВАРЫ (РАБОТЫ, УСЛУГИ), РЕАЛИЗУЕМЫЕ НА ТЕРРИТОРИИ РОССИЙСКОЙ ФЕДЕРАЦИИ</t>
  </si>
  <si>
    <t>000 1 03 02000 01 0000 110</t>
  </si>
  <si>
    <t>Акциз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</si>
  <si>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</si>
  <si>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</si>
  <si>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</si>
  <si>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</si>
  <si>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</si>
  <si>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</si>
  <si>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</si>
  <si>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</si>
  <si>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</si>
  <si>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</si>
  <si>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000 1 05 02010 02 0000 110</t>
  </si>
  <si>
    <t>Единый налог на вмененный доход для отдельных видов деятельности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</si>
  <si>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</si>
  <si>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</si>
  <si>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000 1 06 00000 00 0000 000</t>
  </si>
  <si>
    <t>НАЛОГИ НА ИМУЩЕСТВО</t>
  </si>
  <si>
    <t>000 1 06 04000 02 0000 110</t>
  </si>
  <si>
    <t>Транспортный налог</t>
  </si>
  <si>
    <t>000 1 06 04011 02 0000 110</t>
  </si>
  <si>
    <t>Транспортный налог с организаций</t>
  </si>
  <si>
    <t>000 1 06 04012 02 0000 110</t>
  </si>
  <si>
    <t>Транспортный налог с физических лиц</t>
  </si>
  <si>
    <t>000 1 08 00000 00 0000 000</t>
  </si>
  <si>
    <t>ГОСУДАРСТВЕННАЯ ПОШЛИНА</t>
  </si>
  <si>
    <t>000 1 08 03010 01 0000 110</t>
  </si>
  <si>
    <t>Государственная пошлина по делам, расматриваемым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</si>
  <si>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</si>
  <si>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</si>
  <si>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</si>
  <si>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полученные в виде арендной либо иной платы за передачу в возмездное пользование государственного и муниципального  имущества  (за исключением имущества бюджетных и автономных учреждений, а также имущества государственных  и муниципальных унитарных предприятий, в том числе казенных)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</si>
  <si>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</si>
  <si>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</si>
  <si>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</si>
  <si>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</si>
  <si>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</si>
  <si>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</si>
  <si>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</si>
  <si>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</si>
  <si>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</si>
  <si>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</si>
  <si>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000 1 12 00000 00 0000 000</t>
  </si>
  <si>
    <t>ПЛАТЕЖИ ПРИ ПОЛЬЗОВАНИИ ПРИРОДНЫМИ РЕСУРСАМИ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</si>
  <si>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</si>
  <si>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</si>
  <si>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</si>
  <si>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</si>
  <si>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</si>
  <si>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</si>
  <si>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</si>
  <si>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</si>
  <si>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</si>
  <si>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</si>
  <si>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000 1 14 00000 00 0000 000</t>
  </si>
  <si>
    <t>ДОХОДЫ ОТ ПРОДАЖИ МАТЕРИАЛЬНЫХ И НЕМАТЕРИАЛЬНЫХ АКТИВОВ</t>
  </si>
  <si>
    <t>000 1 14 02053 05 0000 410</t>
  </si>
  <si>
    <t>Доходы от реализации иного имущества,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</si>
  <si>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000 1 14 02053 05 0000 440</t>
  </si>
  <si>
    <t>Доходы от реализации иного имущества,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</si>
  <si>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</si>
  <si>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</si>
  <si>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</si>
  <si>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</si>
  <si>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</si>
  <si>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</si>
  <si>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</si>
  <si>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</si>
  <si>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000 1 16 00000 00 0000 000</t>
  </si>
  <si>
    <t>ШТРАФЫ, САНКЦИИ, ВОЗМЕЩЕНИЕ УЩЕРБА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</si>
  <si>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</si>
  <si>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</si>
  <si>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000 1 16 06000 01 6000 140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</si>
  <si>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(федеральные государственные органы, Банк России, органы управления государственными внебюджетными фондами Российской Федерации)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</si>
  <si>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</si>
  <si>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 алкогольной, спиртосодержащей продукции</t>
  </si>
  <si>
    <t>000 1 16 18050 05 0000 140</t>
  </si>
  <si>
    <t>Денежные взыскания (штрафы) за нарушения  бюджетного законодательства  (в части бюджетов муниципальных районов)</t>
  </si>
  <si>
    <t>000 1 16 25060 01 0000 140</t>
  </si>
  <si>
    <t>Денежные взыскания (штрафы) за нарушение земельного законодательства</t>
  </si>
  <si>
    <t>000 1 16 28000 01 0000 140</t>
  </si>
  <si>
    <t>Денежные взыскания (штрафы) за нарушения законодательства в области обеспечения санитарно- эпидемиологического благополучия человека и законодательства в сфере защиты прав потребителей</t>
  </si>
  <si>
    <t>000 1 16 30014 01 0000 140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</si>
  <si>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</si>
  <si>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000 1 16 30030 01 0000 140</t>
  </si>
  <si>
    <t>Прочие денежные взыскания (штрафы) за правонарушения в области дорожного движения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</si>
  <si>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</si>
  <si>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</si>
  <si>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</si>
  <si>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</si>
  <si>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000 1 16 43000 01 0000 140</t>
  </si>
  <si>
    <t>Денежные взыскания (штрафы) за нарушения законодательства Российской Федерации об административных правонарушениях, предусмотренные статьей 20,26 Кодекса Российской Федерации об административных правонарушениях</t>
  </si>
  <si>
    <t>000 1 16 90050 05 0000 140</t>
  </si>
  <si>
    <t>Прочие поступления  от денежных взысканий (штрафов) и иных сумм в возмещение ущерба, зачисляемые в  бюджеты муниципальных районов</t>
  </si>
  <si>
    <t>000 1 17 00000 00 0000 180</t>
  </si>
  <si>
    <t>ПРОЧИЕ НЕНАЛОГОВЫЕ ДОХОДЫ</t>
  </si>
  <si>
    <t>000 1 17 05050 05 0000 180</t>
  </si>
  <si>
    <t>Прочие неналоговые доходы бюджетов муниципальных районов</t>
  </si>
  <si>
    <t>000 2 00 00000 00 0000 000</t>
  </si>
  <si>
    <t>БЕЗВОЗМЕЗДНЫЕ ПОСТУПЛЕНИЯ</t>
  </si>
  <si>
    <t>000 2 02 15000 00 0000 151</t>
  </si>
  <si>
    <t xml:space="preserve">Дотации бюджетам бюджетной системы Российской Федерации </t>
  </si>
  <si>
    <t>000 2 02 15001 05 0000 151</t>
  </si>
  <si>
    <t>Дотация бюджетам муниципальных районов на выравнивание бюджетной обеспеченности</t>
  </si>
  <si>
    <t>000 2 02 15002 05 0000 151</t>
  </si>
  <si>
    <t>000 2 02 20000 00 0000 151</t>
  </si>
  <si>
    <t>Субсидии бюджетам бюджетной системы Российской Федерации (межбюджетные субсидии)</t>
  </si>
  <si>
    <t>000 2 02 25497 05 0000 151</t>
  </si>
  <si>
    <t>Субсидии бюджетам муниципальных районов на реализацию мероприятий по обеспечению жильем молодых семей</t>
  </si>
  <si>
    <t>000 2 02 29999 05 0000 151</t>
  </si>
  <si>
    <t xml:space="preserve">Прочие субсидии бюджетам муниципальных районов 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</si>
  <si>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</si>
  <si>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мероприятия по устройству спортивных площадок и оснащению объектов спортивным оборудованием и инвентарем для занятий физической культурой и спортом</t>
  </si>
  <si>
    <t>капитальный ремонт гидротехнических ссоружений муниципальной собственности, безхозяйных гидротехнических ссоружений</t>
  </si>
  <si>
    <t>субсидии, передаваемые бюджетам муниципальных районов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</si>
  <si>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приобретение путевок на санаторно-курортное лечение и оздоровление </t>
  </si>
  <si>
    <t>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</si>
  <si>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предоставление выплат молодым семьям на приобретение (строительство) жилья</t>
  </si>
  <si>
    <t>000 2 02 30000 00 0000 151</t>
  </si>
  <si>
    <t xml:space="preserve">Субвенции бюджетам бюджетной системы Российской Федерации </t>
  </si>
  <si>
    <t>000 2 02 30024 05 0000 151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</si>
  <si>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</si>
  <si>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единая субвенция определенная в бюджеты муниципальных районов на выполнение отдельных государственных полномочий в сфере образования</t>
  </si>
  <si>
    <t>субвенции бюджетам муниципальных районов на составление протоколов об  административных правонарушениях</t>
  </si>
  <si>
    <t>субвенции бюджетам муниципальных районов на обеспечение хранения, комлектования, учета и использования архивных документов государственной части документов архивного фонда Пермского края</t>
  </si>
  <si>
    <t xml:space="preserve">субвенции бюджетам муниципальных районов на образование комиссий по делам несовершеннолетних лиц и защите их прав и организацию их деятельности </t>
  </si>
  <si>
    <t>субвенции бюджетам муниципальных районов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</si>
  <si>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бюджетам муниципальных районов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</si>
  <si>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бюджетам муниципальных районов на предоставление мер социальной поддержки педагогическим работникам образовательных государственных и муниципальных организаций, работающим и проживающим в сельской местности и поселках городского типа, по оплате жилого помещения и коммунальных услуг</t>
  </si>
  <si>
    <t>субвенции бюджетам муниципальных районов на 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</si>
  <si>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бюджетам муниципальных районов по организации оздоровления и отдыха детей</t>
  </si>
  <si>
    <t>субвенции бюджетам муниципальных районов на администрирование отдельных государственных полномочий по поддержке сельскохозяйственного производства</t>
  </si>
  <si>
    <t>субвенции бюджетам муниципальных районов на осуществление полномочий по созданию и организации деятельности административных комиссий</t>
  </si>
  <si>
    <t>субвенции бюджетам муниципальных районов по обеспечению жилыми помещениями детяй-сирот и детей, оставщимся без попечения родителей, лиц из числа  детей-сирот и детей, оставщихся без попечения родителей</t>
  </si>
  <si>
    <t>000 2 02 35082 05 0000 151</t>
  </si>
  <si>
    <t>Субвенции бюджетам муниципальных районов на предоставление жилых помещений детям-сиротам и детям, оставщимся без попечения родителей, лицам из их чиса по договорам найма специализированных жилых помещений</t>
  </si>
  <si>
    <t>000 2 02 35120 05 0000 151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</si>
  <si>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</si>
  <si>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000 2 02 35134 05 0000 151</t>
  </si>
  <si>
    <t>000 2 02 35543 05 0000 151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</si>
  <si>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</si>
  <si>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000 2 02 35930 05 0000 151</t>
  </si>
  <si>
    <t>Субвенции бюджетам муниципальных районов на государственную регистрацию актов гражданского состояния</t>
  </si>
  <si>
    <t>000 2 02 39999 05 0000 151</t>
  </si>
  <si>
    <t>Прочие субвенции бюджетам муниципальных районов</t>
  </si>
  <si>
    <t>субвенции бюджетам муниципальных районов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</si>
  <si>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000 2 02 40000 00 0000 000 </t>
  </si>
  <si>
    <t>Иные межбюджетные трансферты</t>
  </si>
  <si>
    <t>000 2 02 40014 05 0000 151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</si>
  <si>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</si>
  <si>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Ключевское сельское поселение</t>
  </si>
  <si>
    <t>000 2 02 49999 05 0000 151</t>
  </si>
  <si>
    <t>Прочие межбюджетные трансферты, передаваемые бюджетам муниципальных районов</t>
  </si>
  <si>
    <t>возмещение расходов муниципальных образований, связанных с реализацией инвестиционных проектов по объектам социальной инфраструктуры</t>
  </si>
  <si>
    <t>выплата единовременных премий обучающимся награжденных знаком отличия Пермского края "Гордость Пермского края"</t>
  </si>
  <si>
    <t xml:space="preserve">на реализацию мероприятий по стимулированию педагогических работников по результатам обучения школьников </t>
  </si>
  <si>
    <t>предоставление социальной выплаты молодым семьям на приобретение (строительство) жилья</t>
  </si>
  <si>
    <t>«Приложение № 5</t>
  </si>
  <si>
    <t>от 21.12.2017 № 19</t>
  </si>
  <si>
    <t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 на 2019-2020 годы, тыс.рублей</t>
  </si>
  <si>
    <t>2019 год</t>
  </si>
  <si>
    <t>2020 год</t>
  </si>
  <si>
    <t>Государственная пошлина по делам, расматриваемым в судах общей юрисдикции, мировыми судьями (за исключением Верховного суда Российской Федерации)</t>
  </si>
  <si>
    <t>Доходы, полученные в виде арендной либо иной  платы за передачу в возмездное пользование государственного и муниципального  имущества  (за исключением имущества бюджетных и автономных учреждений, а также имущества государственных  и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</si>
  <si>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</si>
  <si>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000 1 16 03010 01 0000 140</t>
  </si>
  <si>
    <r>
      <t>Денежные взыскания (штрафы) за нарушение законодательства о налогах и сборах, предусмотренные статьями 116, 118, статьей 119.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пунктами 1 и 2 статьи 120, статьями 125, 126, 128, 129, 129.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132, 133, 134, 135, 135.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Налогового кодекса Российской Федерации </t>
    </r>
  </si>
  <si>
    <t>Прочие поступления от денежных взысканий  (штрафов) и иных сумм в возмещение ущерба, зачисляемые в  бюджеты муниципальных районов</t>
  </si>
  <si>
    <t>Дотация бюджетам муниципальных районов на выравнивание  бюджетной обеспеченности</t>
  </si>
  <si>
    <t xml:space="preserve">субсидии, передаваемые бюджетам муниципальных районов на приобретение путевок на санаторно-курортное лечение и оздоровление </t>
  </si>
  <si>
    <t>субсидии, передаваемые бюджетам муниципальных районов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</si>
  <si>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строительство детского сада с.Тис</t>
  </si>
  <si>
    <t>субсидии на разработку проектов межевания территорий и проведение комплексных кадастровых работ</t>
  </si>
  <si>
    <t>Субвенции бюджетам муниципальных районов на предоставление жилых помещений детям-сиротам и детям, оставщимся без попечения родителей, лицам из их числа по договорам найма специализированных жилых помещений</t>
  </si>
  <si>
    <t>000 2 02 35176 05 0000 151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</si>
  <si>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24 ноября 1995 года  №181-ФЗ «О социальной защите инвалидов в Российской Федерации»</t>
  </si>
  <si>
    <t>Основное мероприятие «Единовременная премия обучающимся, награжденным знаком отличия Пермского края «Гордость Пермского края»</t>
  </si>
  <si>
    <t>Единовременная премия обучающимся,награжденным знаком отличия Пермского края «Гордость Пермского края»</t>
  </si>
  <si>
    <t>06 5 05 00000</t>
  </si>
  <si>
    <t>06 5 05 70450</t>
  </si>
  <si>
    <t>01 1 04 00000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</si>
  <si>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Функционирование, содержание, модернизация материально-технической базы учреждений</t>
    </r>
    <r>
      <rPr>
        <sz val="11"/>
        <rFont val="Calibri"/>
        <family val="2"/>
        <charset val="204"/>
      </rPr>
      <t>»</t>
    </r>
  </si>
  <si>
    <t>01 1 04 2А040</t>
  </si>
  <si>
    <t>Ремонтные работы имущественного комплекса учреждений</t>
  </si>
  <si>
    <r>
      <t xml:space="preserve">Основное мероприятие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Функционирование, содержание, модернизация материально-технической базы учреждений</t>
    </r>
    <r>
      <rPr>
        <sz val="11"/>
        <rFont val="Calibri"/>
        <family val="2"/>
        <charset val="204"/>
      </rPr>
      <t>»</t>
    </r>
  </si>
  <si>
    <t>1.1.</t>
  </si>
  <si>
    <t>1.2.</t>
  </si>
  <si>
    <t>1.3.</t>
  </si>
  <si>
    <t>1.4.</t>
  </si>
  <si>
    <t>1.5.</t>
  </si>
  <si>
    <t>1.6.</t>
  </si>
  <si>
    <t>«Приложение № 7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</si>
  <si>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2019-2020 годы, тыс.рублей</t>
  </si>
  <si>
    <t xml:space="preserve"> 2019 год</t>
  </si>
  <si>
    <t xml:space="preserve"> 2020 год</t>
  </si>
  <si>
    <t>01 3 04 LC020</t>
  </si>
  <si>
    <t>01 4 01 2А170</t>
  </si>
  <si>
    <t>Подготовка специалистов на договорной основе на базе среднего и средне-профессионального образования</t>
  </si>
  <si>
    <t>04 1 01 00000</t>
  </si>
  <si>
    <r>
      <t>Основное мероприятие «Поддержка начинающих фермеров</t>
    </r>
    <r>
      <rPr>
        <sz val="11"/>
        <color indexed="8"/>
        <rFont val="Calibri"/>
        <family val="2"/>
        <charset val="204"/>
      </rPr>
      <t>»</t>
    </r>
  </si>
  <si>
    <t>04 1 01 2Г010</t>
  </si>
  <si>
    <t>Поддержка начинающих фермеров</t>
  </si>
  <si>
    <t>04 2 02 00000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</si>
  <si>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Предоставление поддержки субъектам малого предпринимательства</t>
    </r>
    <r>
      <rPr>
        <sz val="11"/>
        <rFont val="Calibri"/>
        <family val="2"/>
        <charset val="204"/>
      </rPr>
      <t>»</t>
    </r>
  </si>
  <si>
    <t>04 2 02 2Г030</t>
  </si>
  <si>
    <t>Предоставление субсидий вновь зарегистрированным и действующим менее одного года на момент принятия решения о предоставлении субсидии субъектам малого предпринимательства на возмещение части затрат по государственной регистрации юридического лица или индивидуального предпринимателя, расходов, связанных с началом предпринимательской деятельности</t>
  </si>
  <si>
    <t>04 2 02 2Г040</t>
  </si>
  <si>
    <t>Предоставление субсидий на возмещение части затрат, связанных с уплатой субъектами малого и среднего предпринимательства первого взноса 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услуг), включая затраты на монтаж оборудования</t>
  </si>
  <si>
    <t>05 2 01 SН070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</si>
  <si>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</si>
  <si>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Организация отдыха детей</t>
  </si>
  <si>
    <t>92 0 00 51760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</si>
  <si>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</si>
  <si>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</si>
  <si>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</si>
  <si>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«Приложение № 9</t>
  </si>
  <si>
    <t>Ведомственная структура расходов бюджета муниципального района на 2019-2020 годы, тыс.рублей</t>
  </si>
  <si>
    <r>
      <t xml:space="preserve">Инвестиционный проект Суксунского муниципального района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Тис Суксунского района Пермского края</t>
    </r>
    <r>
      <rPr>
        <sz val="11"/>
        <rFont val="Calibri"/>
        <family val="2"/>
        <charset val="204"/>
      </rPr>
      <t>»</t>
    </r>
  </si>
  <si>
    <t>Основное мероприятие «Эффективное распоряжение земельными ресурсами»</t>
  </si>
  <si>
    <t>Разработка проектов межевания территории и проведение комплексных кадастровых работ</t>
  </si>
  <si>
    <t>09.2.02.SЦ140</t>
  </si>
  <si>
    <t>капитальный ремонт гидротехнических ссоружений муниципальной собственности, безхозяйных гидротехнических сооружений</t>
  </si>
  <si>
    <t>Приложение № 8</t>
  </si>
  <si>
    <t>Приложение № 9</t>
  </si>
  <si>
    <t>Приложение № 10</t>
  </si>
  <si>
    <t>от 20.12.2018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</si>
</sst>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#,##0.000"/>
    <numFmt numFmtId="169" formatCode="?"/>
    <numFmt numFmtId="170" formatCode="#,##0.0000"/>
    <numFmt numFmtId="171" formatCode="0.000"/>
    <numFmt numFmtId="172" formatCode="#,##0.00000"/>
  </numFmts>
  <fonts count="7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9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vertAlign val="superscript"/>
      <sz val="12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8">
    <xf numFmtId="0" fontId="0" fillId="0" borderId="0"/>
    <xf numFmtId="0" fontId="16" fillId="2" borderId="0"/>
    <xf numFmtId="0" fontId="21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19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31" fillId="19" borderId="0" applyNumberFormat="0" applyBorder="0" applyAlignment="0" applyProtection="0"/>
    <xf numFmtId="0" fontId="32" fillId="33" borderId="5" applyNumberFormat="0" applyAlignment="0" applyProtection="0"/>
    <xf numFmtId="0" fontId="33" fillId="20" borderId="6" applyNumberFormat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37" borderId="0" applyNumberFormat="0" applyBorder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31" borderId="5" applyNumberFormat="0" applyAlignment="0" applyProtection="0"/>
    <xf numFmtId="0" fontId="41" fillId="0" borderId="10" applyNumberFormat="0" applyFill="0" applyAlignment="0" applyProtection="0"/>
    <xf numFmtId="0" fontId="42" fillId="31" borderId="0" applyNumberFormat="0" applyBorder="0" applyAlignment="0" applyProtection="0"/>
    <xf numFmtId="0" fontId="43" fillId="0" borderId="0"/>
    <xf numFmtId="0" fontId="21" fillId="30" borderId="11" applyNumberFormat="0" applyFont="0" applyAlignment="0" applyProtection="0"/>
    <xf numFmtId="0" fontId="44" fillId="33" borderId="12" applyNumberFormat="0" applyAlignment="0" applyProtection="0"/>
    <xf numFmtId="4" fontId="45" fillId="38" borderId="13" applyNumberFormat="0" applyProtection="0">
      <alignment vertical="center"/>
    </xf>
    <xf numFmtId="4" fontId="46" fillId="38" borderId="13" applyNumberFormat="0" applyProtection="0">
      <alignment vertical="center"/>
    </xf>
    <xf numFmtId="4" fontId="45" fillId="38" borderId="13" applyNumberFormat="0" applyProtection="0">
      <alignment horizontal="left" vertical="center" indent="1"/>
    </xf>
    <xf numFmtId="0" fontId="45" fillId="38" borderId="13" applyNumberFormat="0" applyProtection="0">
      <alignment horizontal="left" vertical="top" indent="1"/>
    </xf>
    <xf numFmtId="4" fontId="45" fillId="3" borderId="0" applyNumberFormat="0" applyProtection="0">
      <alignment horizontal="left" vertical="center" indent="1"/>
    </xf>
    <xf numFmtId="4" fontId="27" fillId="8" borderId="13" applyNumberFormat="0" applyProtection="0">
      <alignment horizontal="right" vertical="center"/>
    </xf>
    <xf numFmtId="4" fontId="27" fillId="4" borderId="13" applyNumberFormat="0" applyProtection="0">
      <alignment horizontal="right" vertical="center"/>
    </xf>
    <xf numFmtId="4" fontId="27" fillId="39" borderId="13" applyNumberFormat="0" applyProtection="0">
      <alignment horizontal="right" vertical="center"/>
    </xf>
    <xf numFmtId="4" fontId="27" fillId="40" borderId="13" applyNumberFormat="0" applyProtection="0">
      <alignment horizontal="right" vertical="center"/>
    </xf>
    <xf numFmtId="4" fontId="27" fillId="41" borderId="13" applyNumberFormat="0" applyProtection="0">
      <alignment horizontal="right" vertical="center"/>
    </xf>
    <xf numFmtId="4" fontId="27" fillId="42" borderId="13" applyNumberFormat="0" applyProtection="0">
      <alignment horizontal="right" vertical="center"/>
    </xf>
    <xf numFmtId="4" fontId="27" fillId="10" borderId="13" applyNumberFormat="0" applyProtection="0">
      <alignment horizontal="right" vertical="center"/>
    </xf>
    <xf numFmtId="4" fontId="27" fillId="43" borderId="13" applyNumberFormat="0" applyProtection="0">
      <alignment horizontal="right" vertical="center"/>
    </xf>
    <xf numFmtId="4" fontId="27" fillId="44" borderId="13" applyNumberFormat="0" applyProtection="0">
      <alignment horizontal="right" vertical="center"/>
    </xf>
    <xf numFmtId="4" fontId="45" fillId="45" borderId="14" applyNumberFormat="0" applyProtection="0">
      <alignment horizontal="left" vertical="center" indent="1"/>
    </xf>
    <xf numFmtId="4" fontId="27" fillId="46" borderId="0" applyNumberFormat="0" applyProtection="0">
      <alignment horizontal="left" vertical="center" indent="1"/>
    </xf>
    <xf numFmtId="4" fontId="47" fillId="9" borderId="0" applyNumberFormat="0" applyProtection="0">
      <alignment horizontal="left" vertical="center" indent="1"/>
    </xf>
    <xf numFmtId="4" fontId="27" fillId="3" borderId="13" applyNumberFormat="0" applyProtection="0">
      <alignment horizontal="right" vertical="center"/>
    </xf>
    <xf numFmtId="4" fontId="48" fillId="46" borderId="0" applyNumberFormat="0" applyProtection="0">
      <alignment horizontal="left" vertical="center" indent="1"/>
    </xf>
    <xf numFmtId="4" fontId="48" fillId="3" borderId="0" applyNumberFormat="0" applyProtection="0">
      <alignment horizontal="left" vertical="center" indent="1"/>
    </xf>
    <xf numFmtId="0" fontId="21" fillId="9" borderId="13" applyNumberFormat="0" applyProtection="0">
      <alignment horizontal="left" vertical="center" indent="1"/>
    </xf>
    <xf numFmtId="0" fontId="49" fillId="11" borderId="15" applyNumberFormat="0" applyProtection="0">
      <alignment horizontal="left" vertical="center" indent="1"/>
    </xf>
    <xf numFmtId="0" fontId="21" fillId="9" borderId="13" applyNumberFormat="0" applyProtection="0">
      <alignment horizontal="left" vertical="top" indent="1"/>
    </xf>
    <xf numFmtId="0" fontId="21" fillId="3" borderId="13" applyNumberFormat="0" applyProtection="0">
      <alignment horizontal="left" vertical="center" indent="1"/>
    </xf>
    <xf numFmtId="0" fontId="49" fillId="47" borderId="15" applyNumberFormat="0" applyProtection="0">
      <alignment horizontal="left" vertical="center" indent="1"/>
    </xf>
    <xf numFmtId="0" fontId="21" fillId="3" borderId="13" applyNumberFormat="0" applyProtection="0">
      <alignment horizontal="left" vertical="top" indent="1"/>
    </xf>
    <xf numFmtId="0" fontId="21" fillId="7" borderId="13" applyNumberFormat="0" applyProtection="0">
      <alignment horizontal="left" vertical="center" indent="1"/>
    </xf>
    <xf numFmtId="0" fontId="49" fillId="7" borderId="15" applyNumberFormat="0" applyProtection="0">
      <alignment horizontal="left" vertical="center" indent="1"/>
    </xf>
    <xf numFmtId="0" fontId="21" fillId="7" borderId="13" applyNumberFormat="0" applyProtection="0">
      <alignment horizontal="left" vertical="top" indent="1"/>
    </xf>
    <xf numFmtId="0" fontId="21" fillId="46" borderId="13" applyNumberFormat="0" applyProtection="0">
      <alignment horizontal="left" vertical="center" indent="1"/>
    </xf>
    <xf numFmtId="0" fontId="21" fillId="46" borderId="13" applyNumberFormat="0" applyProtection="0">
      <alignment horizontal="left" vertical="top" indent="1"/>
    </xf>
    <xf numFmtId="0" fontId="21" fillId="6" borderId="1" applyNumberFormat="0">
      <protection locked="0"/>
    </xf>
    <xf numFmtId="0" fontId="50" fillId="9" borderId="16" applyBorder="0"/>
    <xf numFmtId="4" fontId="27" fillId="5" borderId="13" applyNumberFormat="0" applyProtection="0">
      <alignment vertical="center"/>
    </xf>
    <xf numFmtId="4" fontId="51" fillId="5" borderId="13" applyNumberFormat="0" applyProtection="0">
      <alignment vertical="center"/>
    </xf>
    <xf numFmtId="4" fontId="27" fillId="5" borderId="13" applyNumberFormat="0" applyProtection="0">
      <alignment horizontal="left" vertical="center" indent="1"/>
    </xf>
    <xf numFmtId="0" fontId="27" fillId="5" borderId="13" applyNumberFormat="0" applyProtection="0">
      <alignment horizontal="left" vertical="top" indent="1"/>
    </xf>
    <xf numFmtId="4" fontId="27" fillId="46" borderId="13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51" fillId="46" borderId="13" applyNumberFormat="0" applyProtection="0">
      <alignment horizontal="right" vertical="center"/>
    </xf>
    <xf numFmtId="4" fontId="27" fillId="3" borderId="13" applyNumberFormat="0" applyProtection="0">
      <alignment horizontal="left" vertical="center" indent="1"/>
    </xf>
    <xf numFmtId="0" fontId="27" fillId="3" borderId="13" applyNumberFormat="0" applyProtection="0">
      <alignment horizontal="left" vertical="top" indent="1"/>
    </xf>
    <xf numFmtId="4" fontId="52" fillId="48" borderId="0" applyNumberFormat="0" applyProtection="0">
      <alignment horizontal="left" vertical="center" indent="1"/>
    </xf>
    <xf numFmtId="0" fontId="49" fillId="49" borderId="1"/>
    <xf numFmtId="4" fontId="53" fillId="46" borderId="13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55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0" fillId="0" borderId="0"/>
    <xf numFmtId="0" fontId="30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16" fillId="2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9" fillId="0" borderId="0"/>
    <xf numFmtId="0" fontId="8" fillId="0" borderId="0"/>
    <xf numFmtId="0" fontId="57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0"/>
    <xf numFmtId="165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13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0" fillId="0" borderId="0" xfId="0" applyFont="1" applyFill="1" applyAlignment="1">
      <alignment horizontal="right"/>
    </xf>
    <xf numFmtId="4" fontId="11" fillId="0" borderId="0" xfId="0" applyNumberFormat="1" applyFont="1" applyAlignment="1">
      <alignment horizontal="right" vertical="center"/>
    </xf>
    <xf numFmtId="0" fontId="0" fillId="0" borderId="0" xfId="0" applyFill="1" applyAlignment="1"/>
    <xf numFmtId="0" fontId="13" fillId="0" borderId="0" xfId="0" applyFont="1" applyFill="1" applyAlignment="1"/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/>
    </xf>
    <xf numFmtId="0" fontId="22" fillId="0" borderId="1" xfId="0" applyFont="1" applyFill="1" applyBorder="1"/>
    <xf numFmtId="49" fontId="25" fillId="0" borderId="1" xfId="0" applyNumberFormat="1" applyFont="1" applyFill="1" applyBorder="1" applyAlignment="1">
      <alignment horizontal="justify" vertical="center" wrapText="1"/>
    </xf>
    <xf numFmtId="4" fontId="18" fillId="0" borderId="1" xfId="0" applyNumberFormat="1" applyFont="1" applyFill="1" applyBorder="1" applyAlignment="1">
      <alignment horizontal="center"/>
    </xf>
    <xf numFmtId="4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4" fontId="0" fillId="0" borderId="0" xfId="0" applyNumberFormat="1" applyFill="1"/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6" fontId="0" fillId="0" borderId="0" xfId="0" applyNumberFormat="1"/>
    <xf numFmtId="4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1" fillId="0" borderId="1" xfId="0" applyFont="1" applyFill="1" applyBorder="1" applyAlignment="1">
      <alignment horizontal="right"/>
    </xf>
    <xf numFmtId="4" fontId="26" fillId="0" borderId="1" xfId="0" applyNumberFormat="1" applyFont="1" applyFill="1" applyBorder="1" applyAlignment="1">
      <alignment horizontal="center"/>
    </xf>
    <xf numFmtId="0" fontId="60" fillId="0" borderId="0" xfId="0" applyFont="1"/>
    <xf numFmtId="0" fontId="64" fillId="0" borderId="0" xfId="141" applyFont="1" applyAlignment="1">
      <alignment horizontal="right"/>
    </xf>
    <xf numFmtId="0" fontId="20" fillId="0" borderId="0" xfId="0" applyFont="1" applyAlignment="1">
      <alignment vertical="center" wrapText="1"/>
    </xf>
    <xf numFmtId="0" fontId="11" fillId="0" borderId="1" xfId="146" applyFont="1" applyBorder="1" applyAlignment="1">
      <alignment horizontal="center" vertical="center" wrapText="1"/>
    </xf>
    <xf numFmtId="0" fontId="65" fillId="0" borderId="1" xfId="146" applyFont="1" applyBorder="1" applyAlignment="1">
      <alignment horizontal="center" vertical="center" wrapText="1"/>
    </xf>
    <xf numFmtId="49" fontId="11" fillId="0" borderId="1" xfId="146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0" fontId="12" fillId="0" borderId="1" xfId="146" applyNumberFormat="1" applyFont="1" applyFill="1" applyBorder="1" applyAlignment="1">
      <alignment horizontal="right" vertical="center" wrapText="1"/>
    </xf>
    <xf numFmtId="4" fontId="12" fillId="0" borderId="1" xfId="146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0" fontId="0" fillId="0" borderId="0" xfId="0" applyNumberFormat="1" applyFill="1" applyAlignment="1">
      <alignment horizontal="center"/>
    </xf>
    <xf numFmtId="170" fontId="0" fillId="0" borderId="0" xfId="0" applyNumberFormat="1" applyFill="1"/>
    <xf numFmtId="171" fontId="0" fillId="0" borderId="0" xfId="0" applyNumberFormat="1" applyFill="1"/>
    <xf numFmtId="168" fontId="13" fillId="0" borderId="0" xfId="0" applyNumberFormat="1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justify" vertical="center" wrapText="1"/>
    </xf>
    <xf numFmtId="0" fontId="11" fillId="0" borderId="1" xfId="146" applyFont="1" applyFill="1" applyBorder="1" applyAlignment="1">
      <alignment horizontal="right" vertical="center" wrapText="1"/>
    </xf>
    <xf numFmtId="0" fontId="11" fillId="0" borderId="1" xfId="146" applyFont="1" applyFill="1" applyBorder="1" applyAlignment="1">
      <alignment horizontal="justify" vertical="center" wrapText="1"/>
    </xf>
    <xf numFmtId="4" fontId="11" fillId="0" borderId="1" xfId="146" applyNumberFormat="1" applyFont="1" applyFill="1" applyBorder="1" applyAlignment="1">
      <alignment horizontal="center" vertical="center" wrapText="1"/>
    </xf>
    <xf numFmtId="0" fontId="11" fillId="0" borderId="1" xfId="146" applyFont="1" applyFill="1" applyBorder="1" applyAlignment="1">
      <alignment horizontal="left" vertical="top" wrapText="1"/>
    </xf>
    <xf numFmtId="49" fontId="11" fillId="0" borderId="1" xfId="146" applyNumberFormat="1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right"/>
    </xf>
    <xf numFmtId="0" fontId="0" fillId="0" borderId="0" xfId="0" applyAlignment="1">
      <alignment wrapText="1"/>
    </xf>
    <xf numFmtId="0" fontId="65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/>
    </xf>
    <xf numFmtId="168" fontId="0" fillId="0" borderId="0" xfId="0" applyNumberFormat="1"/>
    <xf numFmtId="0" fontId="67" fillId="0" borderId="1" xfId="0" applyFont="1" applyBorder="1"/>
    <xf numFmtId="0" fontId="11" fillId="0" borderId="1" xfId="0" applyFont="1" applyBorder="1" applyAlignment="1">
      <alignment horizontal="center" wrapText="1"/>
    </xf>
    <xf numFmtId="0" fontId="0" fillId="0" borderId="0" xfId="0" applyAlignment="1">
      <alignment horizontal="justify"/>
    </xf>
    <xf numFmtId="0" fontId="61" fillId="0" borderId="1" xfId="0" applyFont="1" applyBorder="1" applyAlignment="1">
      <alignment horizontal="center" wrapText="1"/>
    </xf>
    <xf numFmtId="4" fontId="61" fillId="0" borderId="1" xfId="0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justify" wrapText="1"/>
    </xf>
    <xf numFmtId="167" fontId="6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63" fillId="0" borderId="1" xfId="0" applyFont="1" applyBorder="1" applyAlignment="1">
      <alignment horizontal="justify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63" fillId="0" borderId="1" xfId="137" applyFont="1" applyBorder="1" applyAlignment="1">
      <alignment horizontal="justify" vertical="top" wrapText="1"/>
    </xf>
    <xf numFmtId="166" fontId="11" fillId="0" borderId="1" xfId="0" applyNumberFormat="1" applyFont="1" applyFill="1" applyBorder="1" applyAlignment="1">
      <alignment horizontal="center" wrapText="1"/>
    </xf>
    <xf numFmtId="2" fontId="11" fillId="0" borderId="1" xfId="137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/>
    </xf>
    <xf numFmtId="0" fontId="69" fillId="0" borderId="1" xfId="0" applyFont="1" applyBorder="1" applyAlignment="1">
      <alignment horizontal="justify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wrapText="1"/>
    </xf>
    <xf numFmtId="0" fontId="63" fillId="0" borderId="1" xfId="0" applyFont="1" applyFill="1" applyBorder="1" applyAlignment="1">
      <alignment horizontal="justify" vertical="top" wrapText="1"/>
    </xf>
    <xf numFmtId="4" fontId="11" fillId="0" borderId="1" xfId="0" applyNumberFormat="1" applyFont="1" applyBorder="1" applyAlignment="1">
      <alignment horizontal="center" vertical="center"/>
    </xf>
    <xf numFmtId="0" fontId="25" fillId="0" borderId="0" xfId="0" applyFont="1"/>
    <xf numFmtId="0" fontId="66" fillId="0" borderId="0" xfId="141" applyFont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67" fillId="0" borderId="1" xfId="0" applyFont="1" applyBorder="1" applyAlignment="1">
      <alignment horizontal="right" wrapText="1"/>
    </xf>
    <xf numFmtId="0" fontId="67" fillId="0" borderId="1" xfId="0" applyFont="1" applyBorder="1" applyAlignment="1">
      <alignment horizontal="justify" wrapText="1"/>
    </xf>
    <xf numFmtId="166" fontId="67" fillId="0" borderId="1" xfId="0" applyNumberFormat="1" applyFont="1" applyBorder="1" applyAlignment="1">
      <alignment horizontal="center" wrapText="1"/>
    </xf>
    <xf numFmtId="0" fontId="67" fillId="0" borderId="1" xfId="0" applyFont="1" applyFill="1" applyBorder="1"/>
    <xf numFmtId="0" fontId="67" fillId="0" borderId="1" xfId="0" applyFont="1" applyFill="1" applyBorder="1" applyAlignment="1">
      <alignment horizontal="justify" wrapText="1"/>
    </xf>
    <xf numFmtId="166" fontId="25" fillId="0" borderId="1" xfId="0" applyNumberFormat="1" applyFont="1" applyFill="1" applyBorder="1" applyAlignment="1">
      <alignment horizontal="center" vertical="center"/>
    </xf>
    <xf numFmtId="166" fontId="25" fillId="0" borderId="1" xfId="120" applyNumberFormat="1" applyFont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justify" vertical="center" wrapText="1"/>
    </xf>
    <xf numFmtId="166" fontId="67" fillId="0" borderId="1" xfId="0" applyNumberFormat="1" applyFont="1" applyFill="1" applyBorder="1" applyAlignment="1">
      <alignment horizontal="center"/>
    </xf>
    <xf numFmtId="0" fontId="67" fillId="0" borderId="1" xfId="0" applyNumberFormat="1" applyFont="1" applyFill="1" applyBorder="1" applyAlignment="1">
      <alignment horizontal="justify" vertical="center" wrapText="1"/>
    </xf>
    <xf numFmtId="166" fontId="25" fillId="0" borderId="1" xfId="105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wrapText="1"/>
    </xf>
    <xf numFmtId="0" fontId="67" fillId="0" borderId="1" xfId="0" applyNumberFormat="1" applyFont="1" applyFill="1" applyBorder="1" applyAlignment="1">
      <alignment horizontal="justify" wrapText="1"/>
    </xf>
    <xf numFmtId="0" fontId="70" fillId="0" borderId="1" xfId="0" applyFont="1" applyBorder="1" applyAlignment="1">
      <alignment horizontal="right" wrapText="1"/>
    </xf>
    <xf numFmtId="4" fontId="61" fillId="0" borderId="1" xfId="0" applyNumberFormat="1" applyFont="1" applyFill="1" applyBorder="1" applyAlignment="1">
      <alignment horizontal="center"/>
    </xf>
    <xf numFmtId="166" fontId="61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26" fillId="0" borderId="1" xfId="0" applyFont="1" applyFill="1" applyBorder="1" applyAlignment="1">
      <alignment horizontal="justify" wrapText="1"/>
    </xf>
    <xf numFmtId="172" fontId="26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172" fontId="10" fillId="0" borderId="1" xfId="0" applyNumberFormat="1" applyFont="1" applyFill="1" applyBorder="1" applyAlignment="1">
      <alignment horizontal="center"/>
    </xf>
    <xf numFmtId="0" fontId="72" fillId="0" borderId="1" xfId="0" applyFont="1" applyBorder="1" applyAlignment="1">
      <alignment horizontal="right" wrapText="1"/>
    </xf>
    <xf numFmtId="0" fontId="71" fillId="0" borderId="1" xfId="157" applyNumberFormat="1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65"/>
    <xf numFmtId="0" fontId="11" fillId="0" borderId="0" xfId="165" applyFont="1" applyAlignment="1">
      <alignment horizontal="right" vertical="center"/>
    </xf>
    <xf numFmtId="4" fontId="11" fillId="0" borderId="0" xfId="165" applyNumberFormat="1" applyFont="1" applyAlignment="1">
      <alignment horizontal="right" vertical="center"/>
    </xf>
    <xf numFmtId="0" fontId="9" fillId="0" borderId="0" xfId="147"/>
    <xf numFmtId="0" fontId="11" fillId="0" borderId="0" xfId="147" applyFont="1" applyAlignment="1">
      <alignment horizontal="right" vertical="center"/>
    </xf>
    <xf numFmtId="4" fontId="11" fillId="0" borderId="0" xfId="147" applyNumberFormat="1" applyFont="1" applyAlignment="1">
      <alignment horizontal="right" vertical="center"/>
    </xf>
    <xf numFmtId="0" fontId="68" fillId="0" borderId="0" xfId="147" applyFont="1"/>
    <xf numFmtId="4" fontId="68" fillId="0" borderId="0" xfId="147" applyNumberFormat="1" applyFont="1"/>
    <xf numFmtId="49" fontId="25" fillId="0" borderId="1" xfId="121" applyNumberFormat="1" applyFont="1" applyFill="1" applyBorder="1" applyAlignment="1">
      <alignment horizontal="center" vertical="center" wrapText="1"/>
    </xf>
    <xf numFmtId="49" fontId="11" fillId="0" borderId="2" xfId="147" applyNumberFormat="1" applyFont="1" applyBorder="1" applyAlignment="1" applyProtection="1">
      <alignment horizontal="center" vertical="center" wrapText="1"/>
    </xf>
    <xf numFmtId="4" fontId="25" fillId="0" borderId="1" xfId="147" applyNumberFormat="1" applyFont="1" applyBorder="1" applyAlignment="1">
      <alignment horizontal="center" vertical="center" wrapText="1"/>
    </xf>
    <xf numFmtId="0" fontId="11" fillId="0" borderId="1" xfId="147" applyFont="1" applyBorder="1" applyAlignment="1">
      <alignment horizontal="center" vertical="center" wrapText="1"/>
    </xf>
    <xf numFmtId="0" fontId="11" fillId="0" borderId="1" xfId="147" applyFont="1" applyBorder="1" applyAlignment="1">
      <alignment horizontal="center" wrapText="1"/>
    </xf>
    <xf numFmtId="3" fontId="11" fillId="0" borderId="1" xfId="147" applyNumberFormat="1" applyFont="1" applyBorder="1" applyAlignment="1">
      <alignment horizontal="center" vertical="center" wrapText="1"/>
    </xf>
    <xf numFmtId="0" fontId="61" fillId="0" borderId="1" xfId="147" applyFont="1" applyBorder="1" applyAlignment="1">
      <alignment horizontal="center" vertical="center" wrapText="1"/>
    </xf>
    <xf numFmtId="0" fontId="61" fillId="0" borderId="1" xfId="147" applyFont="1" applyBorder="1" applyAlignment="1">
      <alignment horizontal="left" wrapText="1"/>
    </xf>
    <xf numFmtId="4" fontId="61" fillId="0" borderId="1" xfId="147" applyNumberFormat="1" applyFont="1" applyBorder="1" applyAlignment="1">
      <alignment horizontal="center" vertical="center" wrapText="1"/>
    </xf>
    <xf numFmtId="49" fontId="61" fillId="0" borderId="1" xfId="147" applyNumberFormat="1" applyFont="1" applyBorder="1" applyAlignment="1">
      <alignment horizontal="center" vertical="center"/>
    </xf>
    <xf numFmtId="0" fontId="12" fillId="0" borderId="1" xfId="87" applyFont="1" applyFill="1" applyBorder="1" applyAlignment="1">
      <alignment horizontal="justify" vertical="center" wrapText="1"/>
    </xf>
    <xf numFmtId="4" fontId="61" fillId="0" borderId="1" xfId="147" applyNumberFormat="1" applyFont="1" applyBorder="1" applyAlignment="1">
      <alignment horizontal="center" vertical="center"/>
    </xf>
    <xf numFmtId="49" fontId="25" fillId="0" borderId="1" xfId="147" applyNumberFormat="1" applyFont="1" applyBorder="1" applyAlignment="1">
      <alignment horizontal="center" vertical="center"/>
    </xf>
    <xf numFmtId="0" fontId="25" fillId="0" borderId="1" xfId="147" applyFont="1" applyBorder="1"/>
    <xf numFmtId="4" fontId="25" fillId="0" borderId="1" xfId="147" applyNumberFormat="1" applyFont="1" applyBorder="1" applyAlignment="1">
      <alignment horizontal="center" vertical="center"/>
    </xf>
    <xf numFmtId="49" fontId="25" fillId="0" borderId="1" xfId="126" applyNumberFormat="1" applyFont="1" applyFill="1" applyBorder="1" applyAlignment="1">
      <alignment horizontal="center" vertical="center"/>
    </xf>
    <xf numFmtId="0" fontId="25" fillId="0" borderId="0" xfId="126" applyFont="1" applyFill="1" applyAlignment="1">
      <alignment horizontal="justify" vertical="center" wrapText="1"/>
    </xf>
    <xf numFmtId="49" fontId="25" fillId="0" borderId="1" xfId="126" applyNumberFormat="1" applyFont="1" applyBorder="1" applyAlignment="1">
      <alignment horizontal="center" vertical="center"/>
    </xf>
    <xf numFmtId="0" fontId="74" fillId="0" borderId="1" xfId="126" applyFont="1" applyBorder="1" applyAlignment="1">
      <alignment horizontal="justify" vertical="center" wrapText="1"/>
    </xf>
    <xf numFmtId="49" fontId="25" fillId="0" borderId="1" xfId="127" applyNumberFormat="1" applyFont="1" applyBorder="1" applyAlignment="1">
      <alignment horizontal="center" vertical="center"/>
    </xf>
    <xf numFmtId="0" fontId="71" fillId="0" borderId="1" xfId="127" applyNumberFormat="1" applyFont="1" applyBorder="1" applyAlignment="1">
      <alignment horizontal="justify" vertical="center" wrapText="1"/>
    </xf>
    <xf numFmtId="0" fontId="74" fillId="0" borderId="1" xfId="126" applyFont="1" applyFill="1" applyBorder="1" applyAlignment="1">
      <alignment horizontal="justify" vertical="center" wrapText="1"/>
    </xf>
    <xf numFmtId="49" fontId="25" fillId="0" borderId="1" xfId="126" applyNumberFormat="1" applyFont="1" applyFill="1" applyBorder="1" applyAlignment="1">
      <alignment horizontal="center" vertical="center" wrapText="1"/>
    </xf>
    <xf numFmtId="0" fontId="74" fillId="0" borderId="20" xfId="126" applyFont="1" applyFill="1" applyBorder="1" applyAlignment="1">
      <alignment horizontal="justify" vertical="center" wrapText="1"/>
    </xf>
    <xf numFmtId="0" fontId="25" fillId="0" borderId="1" xfId="147" applyFont="1" applyBorder="1" applyAlignment="1">
      <alignment horizontal="justify"/>
    </xf>
    <xf numFmtId="0" fontId="25" fillId="0" borderId="1" xfId="147" applyFont="1" applyBorder="1" applyAlignment="1">
      <alignment horizontal="justify" wrapText="1"/>
    </xf>
    <xf numFmtId="49" fontId="25" fillId="0" borderId="1" xfId="120" applyNumberFormat="1" applyFont="1" applyBorder="1" applyAlignment="1">
      <alignment horizontal="center" vertical="center" wrapText="1"/>
    </xf>
    <xf numFmtId="0" fontId="25" fillId="0" borderId="20" xfId="120" applyFont="1" applyBorder="1" applyAlignment="1">
      <alignment horizontal="justify" wrapText="1"/>
    </xf>
    <xf numFmtId="0" fontId="25" fillId="0" borderId="1" xfId="147" applyFont="1" applyBorder="1" applyAlignment="1">
      <alignment wrapText="1"/>
    </xf>
    <xf numFmtId="49" fontId="25" fillId="0" borderId="1" xfId="147" applyNumberFormat="1" applyFont="1" applyFill="1" applyBorder="1" applyAlignment="1">
      <alignment horizontal="center" vertical="center"/>
    </xf>
    <xf numFmtId="0" fontId="25" fillId="0" borderId="1" xfId="147" applyFont="1" applyFill="1" applyBorder="1" applyAlignment="1">
      <alignment horizontal="justify" wrapText="1"/>
    </xf>
    <xf numFmtId="49" fontId="25" fillId="0" borderId="1" xfId="147" applyNumberFormat="1" applyFont="1" applyBorder="1" applyAlignment="1">
      <alignment horizontal="center" vertical="center" wrapText="1"/>
    </xf>
    <xf numFmtId="0" fontId="25" fillId="0" borderId="1" xfId="147" applyFont="1" applyFill="1" applyBorder="1" applyAlignment="1">
      <alignment horizontal="justify"/>
    </xf>
    <xf numFmtId="4" fontId="25" fillId="0" borderId="1" xfId="147" applyNumberFormat="1" applyFont="1" applyFill="1" applyBorder="1" applyAlignment="1">
      <alignment horizontal="center" vertical="center"/>
    </xf>
    <xf numFmtId="0" fontId="25" fillId="0" borderId="1" xfId="147" applyFont="1" applyFill="1" applyBorder="1" applyAlignment="1">
      <alignment horizontal="justify" vertical="center"/>
    </xf>
    <xf numFmtId="0" fontId="25" fillId="0" borderId="1" xfId="147" applyFont="1" applyFill="1" applyBorder="1" applyAlignment="1">
      <alignment horizontal="justify" vertical="center" wrapText="1"/>
    </xf>
    <xf numFmtId="0" fontId="25" fillId="0" borderId="0" xfId="147" applyFont="1" applyFill="1" applyAlignment="1">
      <alignment horizontal="justify" vertical="center" wrapText="1"/>
    </xf>
    <xf numFmtId="49" fontId="25" fillId="0" borderId="1" xfId="120" applyNumberFormat="1" applyFont="1" applyBorder="1" applyAlignment="1">
      <alignment horizontal="center" vertical="center"/>
    </xf>
    <xf numFmtId="0" fontId="25" fillId="0" borderId="1" xfId="120" applyFont="1" applyFill="1" applyBorder="1" applyAlignment="1">
      <alignment horizontal="justify" vertical="center" wrapText="1"/>
    </xf>
    <xf numFmtId="4" fontId="25" fillId="0" borderId="21" xfId="147" applyNumberFormat="1" applyFont="1" applyBorder="1" applyAlignment="1">
      <alignment horizontal="center" vertical="center"/>
    </xf>
    <xf numFmtId="0" fontId="25" fillId="0" borderId="1" xfId="165" applyFont="1" applyBorder="1" applyAlignment="1">
      <alignment horizontal="center" vertical="center" wrapText="1"/>
    </xf>
    <xf numFmtId="49" fontId="25" fillId="0" borderId="1" xfId="165" applyNumberFormat="1" applyFont="1" applyBorder="1" applyAlignment="1" applyProtection="1">
      <alignment horizontal="justify" vertical="center" wrapText="1"/>
    </xf>
    <xf numFmtId="49" fontId="25" fillId="0" borderId="2" xfId="147" applyNumberFormat="1" applyFont="1" applyBorder="1" applyAlignment="1">
      <alignment horizontal="center" vertical="center"/>
    </xf>
    <xf numFmtId="4" fontId="25" fillId="0" borderId="21" xfId="147" applyNumberFormat="1" applyFont="1" applyFill="1" applyBorder="1" applyAlignment="1">
      <alignment horizontal="center" vertical="center"/>
    </xf>
    <xf numFmtId="49" fontId="25" fillId="0" borderId="2" xfId="127" applyNumberFormat="1" applyFont="1" applyFill="1" applyBorder="1" applyAlignment="1">
      <alignment horizontal="center" vertical="center"/>
    </xf>
    <xf numFmtId="0" fontId="25" fillId="0" borderId="2" xfId="148" applyNumberFormat="1" applyFont="1" applyFill="1" applyBorder="1" applyAlignment="1">
      <alignment horizontal="justify" vertical="center" wrapText="1"/>
    </xf>
    <xf numFmtId="0" fontId="25" fillId="0" borderId="1" xfId="127" applyNumberFormat="1" applyFont="1" applyFill="1" applyBorder="1" applyAlignment="1">
      <alignment horizontal="justify" vertical="center" wrapText="1"/>
    </xf>
    <xf numFmtId="0" fontId="25" fillId="0" borderId="2" xfId="147" applyFont="1" applyBorder="1" applyAlignment="1">
      <alignment horizontal="justify" wrapText="1"/>
    </xf>
    <xf numFmtId="0" fontId="25" fillId="0" borderId="1" xfId="147" applyFont="1" applyFill="1" applyBorder="1" applyAlignment="1">
      <alignment horizontal="center" vertical="center" wrapText="1"/>
    </xf>
    <xf numFmtId="49" fontId="25" fillId="0" borderId="3" xfId="147" applyNumberFormat="1" applyFont="1" applyFill="1" applyBorder="1" applyAlignment="1">
      <alignment horizontal="center" vertical="center"/>
    </xf>
    <xf numFmtId="0" fontId="71" fillId="0" borderId="1" xfId="165" applyFont="1" applyFill="1" applyBorder="1" applyAlignment="1">
      <alignment horizontal="center" vertical="center"/>
    </xf>
    <xf numFmtId="1" fontId="71" fillId="0" borderId="1" xfId="165" applyNumberFormat="1" applyFont="1" applyFill="1" applyBorder="1" applyAlignment="1">
      <alignment horizontal="justify" vertical="center" wrapText="1"/>
    </xf>
    <xf numFmtId="49" fontId="25" fillId="0" borderId="22" xfId="0" applyNumberFormat="1" applyFont="1" applyBorder="1" applyAlignment="1" applyProtection="1">
      <alignment horizontal="center" vertical="center"/>
    </xf>
    <xf numFmtId="169" fontId="25" fillId="0" borderId="1" xfId="0" applyNumberFormat="1" applyFont="1" applyBorder="1" applyAlignment="1" applyProtection="1">
      <alignment horizontal="justify" wrapText="1"/>
    </xf>
    <xf numFmtId="49" fontId="25" fillId="0" borderId="1" xfId="127" applyNumberFormat="1" applyFont="1" applyBorder="1" applyAlignment="1">
      <alignment horizontal="center" vertical="center" wrapText="1"/>
    </xf>
    <xf numFmtId="0" fontId="71" fillId="0" borderId="1" xfId="165" applyNumberFormat="1" applyFont="1" applyBorder="1" applyAlignment="1">
      <alignment horizontal="justify" vertical="center"/>
    </xf>
    <xf numFmtId="49" fontId="25" fillId="0" borderId="1" xfId="147" applyNumberFormat="1" applyFont="1" applyBorder="1" applyAlignment="1">
      <alignment horizontal="justify" vertical="center" wrapText="1"/>
    </xf>
    <xf numFmtId="0" fontId="25" fillId="0" borderId="1" xfId="166" applyFont="1" applyBorder="1" applyAlignment="1">
      <alignment horizontal="center" vertical="center" wrapText="1"/>
    </xf>
    <xf numFmtId="49" fontId="25" fillId="0" borderId="1" xfId="166" applyNumberFormat="1" applyFont="1" applyBorder="1" applyAlignment="1" applyProtection="1">
      <alignment horizontal="justify" vertical="center" wrapText="1"/>
    </xf>
    <xf numFmtId="4" fontId="25" fillId="0" borderId="1" xfId="165" applyNumberFormat="1" applyFont="1" applyBorder="1" applyAlignment="1">
      <alignment horizontal="center" vertical="center" wrapText="1"/>
    </xf>
    <xf numFmtId="49" fontId="25" fillId="0" borderId="20" xfId="120" applyNumberFormat="1" applyFont="1" applyBorder="1" applyAlignment="1">
      <alignment horizontal="justify" vertical="center" wrapText="1"/>
    </xf>
    <xf numFmtId="49" fontId="25" fillId="0" borderId="23" xfId="120" applyNumberFormat="1" applyFont="1" applyBorder="1" applyAlignment="1">
      <alignment horizontal="justify" vertical="center" wrapText="1"/>
    </xf>
    <xf numFmtId="0" fontId="25" fillId="0" borderId="1" xfId="117" applyNumberFormat="1" applyFont="1" applyBorder="1" applyAlignment="1">
      <alignment horizontal="justify" vertical="center" wrapText="1"/>
    </xf>
    <xf numFmtId="49" fontId="25" fillId="0" borderId="2" xfId="165" applyNumberFormat="1" applyFont="1" applyBorder="1" applyAlignment="1" applyProtection="1">
      <alignment horizontal="justify" vertical="center" wrapText="1"/>
    </xf>
    <xf numFmtId="0" fontId="61" fillId="0" borderId="1" xfId="147" applyFont="1" applyBorder="1" applyAlignment="1">
      <alignment wrapText="1"/>
    </xf>
    <xf numFmtId="4" fontId="1" fillId="0" borderId="0" xfId="165" applyNumberFormat="1"/>
    <xf numFmtId="0" fontId="76" fillId="0" borderId="0" xfId="147" applyFont="1"/>
    <xf numFmtId="0" fontId="25" fillId="0" borderId="1" xfId="147" applyFont="1" applyBorder="1" applyAlignment="1">
      <alignment horizontal="justify" vertical="center" wrapText="1"/>
    </xf>
    <xf numFmtId="4" fontId="25" fillId="0" borderId="1" xfId="165" applyNumberFormat="1" applyFont="1" applyFill="1" applyBorder="1" applyAlignment="1">
      <alignment horizontal="center" vertical="center" wrapText="1"/>
    </xf>
    <xf numFmtId="0" fontId="25" fillId="0" borderId="1" xfId="138" applyFont="1" applyFill="1" applyBorder="1" applyAlignment="1">
      <alignment horizontal="justify" vertical="center" wrapText="1"/>
    </xf>
    <xf numFmtId="0" fontId="25" fillId="0" borderId="1" xfId="147" applyNumberFormat="1" applyFont="1" applyBorder="1" applyAlignment="1">
      <alignment horizontal="justify" wrapText="1"/>
    </xf>
    <xf numFmtId="0" fontId="25" fillId="0" borderId="1" xfId="147" applyNumberFormat="1" applyFont="1" applyBorder="1" applyAlignment="1">
      <alignment horizontal="justify" vertical="center" wrapText="1"/>
    </xf>
    <xf numFmtId="4" fontId="25" fillId="0" borderId="0" xfId="147" applyNumberFormat="1" applyFont="1" applyFill="1" applyBorder="1" applyAlignment="1">
      <alignment horizontal="center" vertical="center"/>
    </xf>
    <xf numFmtId="0" fontId="25" fillId="0" borderId="1" xfId="165" applyFont="1" applyBorder="1" applyAlignment="1">
      <alignment horizontal="justify" wrapText="1"/>
    </xf>
    <xf numFmtId="4" fontId="25" fillId="0" borderId="1" xfId="165" applyNumberFormat="1" applyFont="1" applyFill="1" applyBorder="1" applyAlignment="1">
      <alignment horizontal="center" vertical="center"/>
    </xf>
    <xf numFmtId="4" fontId="25" fillId="0" borderId="1" xfId="165" applyNumberFormat="1" applyFont="1" applyBorder="1" applyAlignment="1">
      <alignment horizontal="center" vertical="center"/>
    </xf>
    <xf numFmtId="0" fontId="25" fillId="0" borderId="1" xfId="165" applyNumberFormat="1" applyFont="1" applyFill="1" applyBorder="1" applyAlignment="1">
      <alignment horizontal="justify" wrapText="1"/>
    </xf>
    <xf numFmtId="0" fontId="25" fillId="0" borderId="1" xfId="165" applyNumberFormat="1" applyFont="1" applyFill="1" applyBorder="1" applyAlignment="1">
      <alignment horizontal="justify" vertical="center" wrapText="1"/>
    </xf>
    <xf numFmtId="0" fontId="71" fillId="0" borderId="1" xfId="165" applyNumberFormat="1" applyFont="1" applyBorder="1" applyAlignment="1">
      <alignment horizontal="justify" wrapText="1"/>
    </xf>
    <xf numFmtId="0" fontId="25" fillId="0" borderId="1" xfId="165" applyFont="1" applyBorder="1" applyAlignment="1">
      <alignment horizontal="justify" vertical="center" wrapText="1"/>
    </xf>
    <xf numFmtId="0" fontId="25" fillId="0" borderId="1" xfId="126" applyNumberFormat="1" applyFont="1" applyBorder="1" applyAlignment="1">
      <alignment horizontal="justify" wrapText="1"/>
    </xf>
    <xf numFmtId="0" fontId="25" fillId="0" borderId="1" xfId="126" applyNumberFormat="1" applyFont="1" applyBorder="1" applyAlignment="1">
      <alignment horizontal="justify" vertical="center" wrapText="1"/>
    </xf>
    <xf numFmtId="0" fontId="71" fillId="0" borderId="1" xfId="165" applyFont="1" applyBorder="1" applyAlignment="1">
      <alignment horizontal="center" vertical="center" wrapText="1"/>
    </xf>
    <xf numFmtId="0" fontId="71" fillId="0" borderId="1" xfId="122" applyFont="1" applyBorder="1" applyAlignment="1">
      <alignment horizontal="justify" vertical="top" wrapText="1"/>
    </xf>
    <xf numFmtId="0" fontId="71" fillId="0" borderId="1" xfId="165" applyFont="1" applyBorder="1" applyAlignment="1">
      <alignment horizontal="justify" vertical="top" wrapText="1"/>
    </xf>
    <xf numFmtId="0" fontId="71" fillId="0" borderId="1" xfId="165" applyFont="1" applyFill="1" applyBorder="1" applyAlignment="1">
      <alignment horizontal="center" vertical="center" wrapText="1"/>
    </xf>
    <xf numFmtId="0" fontId="71" fillId="0" borderId="1" xfId="165" applyFont="1" applyFill="1" applyBorder="1" applyAlignment="1">
      <alignment horizontal="justify" vertical="top" wrapText="1"/>
    </xf>
    <xf numFmtId="0" fontId="25" fillId="0" borderId="1" xfId="125" applyNumberFormat="1" applyFont="1" applyBorder="1" applyAlignment="1">
      <alignment horizontal="justify" wrapText="1"/>
    </xf>
    <xf numFmtId="0" fontId="71" fillId="0" borderId="1" xfId="147" applyFont="1" applyBorder="1" applyAlignment="1">
      <alignment horizontal="justify" vertical="center"/>
    </xf>
    <xf numFmtId="49" fontId="25" fillId="0" borderId="1" xfId="125" applyNumberFormat="1" applyFont="1" applyBorder="1" applyAlignment="1">
      <alignment horizontal="center" vertical="center"/>
    </xf>
    <xf numFmtId="0" fontId="25" fillId="0" borderId="1" xfId="125" applyFont="1" applyBorder="1" applyAlignment="1">
      <alignment horizontal="justify" vertical="center" wrapText="1"/>
    </xf>
    <xf numFmtId="0" fontId="71" fillId="0" borderId="1" xfId="165" applyFont="1" applyBorder="1" applyAlignment="1">
      <alignment horizontal="center" vertical="center"/>
    </xf>
    <xf numFmtId="0" fontId="71" fillId="0" borderId="1" xfId="165" applyFont="1" applyBorder="1" applyAlignment="1">
      <alignment horizontal="justify" vertical="center" wrapText="1"/>
    </xf>
    <xf numFmtId="4" fontId="71" fillId="0" borderId="1" xfId="165" applyNumberFormat="1" applyFont="1" applyBorder="1" applyAlignment="1">
      <alignment horizontal="center" vertical="center"/>
    </xf>
    <xf numFmtId="4" fontId="71" fillId="0" borderId="1" xfId="165" applyNumberFormat="1" applyFont="1" applyFill="1" applyBorder="1" applyAlignment="1">
      <alignment horizontal="center" vertical="center"/>
    </xf>
    <xf numFmtId="0" fontId="71" fillId="0" borderId="1" xfId="0" applyFont="1" applyBorder="1" applyAlignment="1">
      <alignment vertical="center"/>
    </xf>
    <xf numFmtId="0" fontId="71" fillId="0" borderId="1" xfId="0" applyFont="1" applyBorder="1" applyAlignment="1">
      <alignment horizontal="justify" vertical="center" wrapText="1"/>
    </xf>
    <xf numFmtId="0" fontId="71" fillId="0" borderId="1" xfId="0" applyFont="1" applyBorder="1"/>
    <xf numFmtId="0" fontId="71" fillId="0" borderId="1" xfId="0" applyFont="1" applyBorder="1" applyAlignment="1">
      <alignment horizontal="justify" vertical="center"/>
    </xf>
    <xf numFmtId="0" fontId="71" fillId="0" borderId="1" xfId="165" applyFont="1" applyBorder="1"/>
    <xf numFmtId="0" fontId="71" fillId="0" borderId="1" xfId="165" applyFont="1" applyBorder="1" applyAlignment="1">
      <alignment horizontal="justify" wrapText="1"/>
    </xf>
    <xf numFmtId="0" fontId="59" fillId="0" borderId="0" xfId="167" applyFont="1"/>
    <xf numFmtId="0" fontId="1" fillId="0" borderId="0" xfId="166" applyFont="1"/>
    <xf numFmtId="0" fontId="1" fillId="0" borderId="0" xfId="166" applyFont="1" applyAlignment="1">
      <alignment horizontal="justify" vertical="center"/>
    </xf>
    <xf numFmtId="0" fontId="11" fillId="0" borderId="0" xfId="166" applyFont="1" applyAlignment="1">
      <alignment horizontal="right" vertical="center"/>
    </xf>
    <xf numFmtId="4" fontId="11" fillId="0" borderId="0" xfId="166" applyNumberFormat="1" applyFont="1" applyAlignment="1">
      <alignment horizontal="right" vertical="center"/>
    </xf>
    <xf numFmtId="0" fontId="9" fillId="0" borderId="0" xfId="119"/>
    <xf numFmtId="0" fontId="68" fillId="0" borderId="0" xfId="119" applyFont="1"/>
    <xf numFmtId="0" fontId="68" fillId="0" borderId="0" xfId="119" applyFont="1" applyAlignment="1">
      <alignment horizontal="justify" vertical="center"/>
    </xf>
    <xf numFmtId="4" fontId="25" fillId="0" borderId="1" xfId="119" applyNumberFormat="1" applyFont="1" applyBorder="1" applyAlignment="1">
      <alignment horizontal="center" vertical="center" wrapText="1"/>
    </xf>
    <xf numFmtId="1" fontId="11" fillId="0" borderId="1" xfId="119" applyNumberFormat="1" applyFont="1" applyBorder="1" applyAlignment="1">
      <alignment horizontal="center" vertical="center"/>
    </xf>
    <xf numFmtId="0" fontId="65" fillId="0" borderId="1" xfId="119" applyFont="1" applyBorder="1" applyAlignment="1">
      <alignment horizontal="center" vertical="center" wrapText="1"/>
    </xf>
    <xf numFmtId="1" fontId="65" fillId="0" borderId="1" xfId="119" applyNumberFormat="1" applyFont="1" applyBorder="1" applyAlignment="1">
      <alignment horizontal="center" vertical="center"/>
    </xf>
    <xf numFmtId="0" fontId="61" fillId="0" borderId="1" xfId="119" applyFont="1" applyFill="1" applyBorder="1" applyAlignment="1">
      <alignment horizontal="center" vertical="center" wrapText="1"/>
    </xf>
    <xf numFmtId="0" fontId="61" fillId="0" borderId="1" xfId="119" applyFont="1" applyFill="1" applyBorder="1" applyAlignment="1">
      <alignment horizontal="justify" vertical="center" wrapText="1"/>
    </xf>
    <xf numFmtId="4" fontId="61" fillId="0" borderId="1" xfId="119" applyNumberFormat="1" applyFont="1" applyFill="1" applyBorder="1" applyAlignment="1">
      <alignment horizontal="center" vertical="center" wrapText="1"/>
    </xf>
    <xf numFmtId="49" fontId="61" fillId="0" borderId="1" xfId="119" applyNumberFormat="1" applyFont="1" applyFill="1" applyBorder="1" applyAlignment="1">
      <alignment horizontal="center" vertical="center"/>
    </xf>
    <xf numFmtId="4" fontId="61" fillId="0" borderId="1" xfId="119" applyNumberFormat="1" applyFont="1" applyFill="1" applyBorder="1" applyAlignment="1">
      <alignment horizontal="center" vertical="center"/>
    </xf>
    <xf numFmtId="49" fontId="25" fillId="0" borderId="1" xfId="119" applyNumberFormat="1" applyFont="1" applyFill="1" applyBorder="1" applyAlignment="1">
      <alignment horizontal="center" vertical="center"/>
    </xf>
    <xf numFmtId="0" fontId="25" fillId="0" borderId="1" xfId="119" applyFont="1" applyFill="1" applyBorder="1" applyAlignment="1">
      <alignment horizontal="justify" vertical="center"/>
    </xf>
    <xf numFmtId="4" fontId="25" fillId="0" borderId="1" xfId="119" applyNumberFormat="1" applyFont="1" applyFill="1" applyBorder="1" applyAlignment="1">
      <alignment horizontal="center" vertical="center"/>
    </xf>
    <xf numFmtId="4" fontId="25" fillId="0" borderId="1" xfId="119" applyNumberFormat="1" applyFont="1" applyBorder="1" applyAlignment="1">
      <alignment horizontal="center" vertical="center"/>
    </xf>
    <xf numFmtId="0" fontId="25" fillId="0" borderId="1" xfId="119" applyFont="1" applyFill="1" applyBorder="1" applyAlignment="1">
      <alignment horizontal="justify" vertical="center" wrapText="1"/>
    </xf>
    <xf numFmtId="0" fontId="25" fillId="0" borderId="20" xfId="120" applyFont="1" applyBorder="1" applyAlignment="1">
      <alignment horizontal="justify" vertical="center" wrapText="1"/>
    </xf>
    <xf numFmtId="49" fontId="25" fillId="0" borderId="1" xfId="119" applyNumberFormat="1" applyFont="1" applyBorder="1" applyAlignment="1">
      <alignment horizontal="center" vertical="center" wrapText="1"/>
    </xf>
    <xf numFmtId="0" fontId="25" fillId="0" borderId="0" xfId="119" applyFont="1" applyFill="1" applyAlignment="1">
      <alignment horizontal="justify" vertical="center" wrapText="1"/>
    </xf>
    <xf numFmtId="4" fontId="25" fillId="0" borderId="21" xfId="119" applyNumberFormat="1" applyFont="1" applyFill="1" applyBorder="1" applyAlignment="1">
      <alignment horizontal="center" vertical="center"/>
    </xf>
    <xf numFmtId="0" fontId="25" fillId="0" borderId="1" xfId="119" applyFont="1" applyFill="1" applyBorder="1" applyAlignment="1">
      <alignment horizontal="center" vertical="center" wrapText="1"/>
    </xf>
    <xf numFmtId="49" fontId="25" fillId="0" borderId="3" xfId="119" applyNumberFormat="1" applyFont="1" applyFill="1" applyBorder="1" applyAlignment="1">
      <alignment horizontal="center" vertical="center"/>
    </xf>
    <xf numFmtId="0" fontId="71" fillId="0" borderId="1" xfId="166" applyFont="1" applyFill="1" applyBorder="1" applyAlignment="1">
      <alignment horizontal="center" vertical="center"/>
    </xf>
    <xf numFmtId="1" fontId="71" fillId="0" borderId="1" xfId="166" applyNumberFormat="1" applyFont="1" applyFill="1" applyBorder="1" applyAlignment="1">
      <alignment horizontal="justify" vertical="center" wrapText="1"/>
    </xf>
    <xf numFmtId="0" fontId="9" fillId="0" borderId="0" xfId="119" applyAlignment="1">
      <alignment wrapText="1"/>
    </xf>
    <xf numFmtId="49" fontId="25" fillId="0" borderId="1" xfId="119" applyNumberFormat="1" applyFont="1" applyFill="1" applyBorder="1" applyAlignment="1">
      <alignment horizontal="justify" vertical="center" wrapText="1"/>
    </xf>
    <xf numFmtId="0" fontId="25" fillId="0" borderId="1" xfId="119" applyFont="1" applyBorder="1" applyAlignment="1">
      <alignment horizontal="justify" vertical="center" wrapText="1"/>
    </xf>
    <xf numFmtId="0" fontId="25" fillId="0" borderId="1" xfId="119" applyNumberFormat="1" applyFont="1" applyBorder="1" applyAlignment="1">
      <alignment horizontal="justify" vertical="center" wrapText="1"/>
    </xf>
    <xf numFmtId="0" fontId="25" fillId="0" borderId="1" xfId="119" applyNumberFormat="1" applyFont="1" applyFill="1" applyBorder="1" applyAlignment="1">
      <alignment horizontal="justify" vertical="center" wrapText="1"/>
    </xf>
    <xf numFmtId="0" fontId="25" fillId="0" borderId="1" xfId="166" applyFont="1" applyBorder="1" applyAlignment="1">
      <alignment horizontal="justify" vertical="center" wrapText="1"/>
    </xf>
    <xf numFmtId="4" fontId="25" fillId="0" borderId="1" xfId="166" applyNumberFormat="1" applyFont="1" applyFill="1" applyBorder="1" applyAlignment="1">
      <alignment horizontal="center" vertical="center"/>
    </xf>
    <xf numFmtId="0" fontId="71" fillId="0" borderId="1" xfId="119" applyNumberFormat="1" applyFont="1" applyBorder="1" applyAlignment="1">
      <alignment horizontal="justify" vertical="center" wrapText="1"/>
    </xf>
    <xf numFmtId="49" fontId="25" fillId="0" borderId="1" xfId="119" applyNumberFormat="1" applyFont="1" applyBorder="1" applyAlignment="1">
      <alignment horizontal="center" vertical="center"/>
    </xf>
    <xf numFmtId="0" fontId="71" fillId="0" borderId="1" xfId="166" applyFont="1" applyBorder="1" applyAlignment="1">
      <alignment horizontal="justify" vertical="center" wrapText="1"/>
    </xf>
    <xf numFmtId="0" fontId="71" fillId="0" borderId="1" xfId="166" applyFont="1" applyBorder="1" applyAlignment="1">
      <alignment horizontal="center" vertical="center" wrapText="1"/>
    </xf>
    <xf numFmtId="0" fontId="71" fillId="0" borderId="1" xfId="166" applyFont="1" applyFill="1" applyBorder="1" applyAlignment="1">
      <alignment horizontal="justify" vertical="top" wrapText="1"/>
    </xf>
    <xf numFmtId="0" fontId="71" fillId="0" borderId="1" xfId="166" applyFont="1" applyFill="1" applyBorder="1" applyAlignment="1">
      <alignment horizontal="center" vertical="center" wrapText="1"/>
    </xf>
    <xf numFmtId="0" fontId="71" fillId="0" borderId="1" xfId="166" applyFont="1" applyFill="1" applyBorder="1" applyAlignment="1">
      <alignment horizontal="justify" vertical="center" wrapText="1"/>
    </xf>
    <xf numFmtId="0" fontId="25" fillId="0" borderId="1" xfId="125" applyNumberFormat="1" applyFont="1" applyBorder="1" applyAlignment="1">
      <alignment horizontal="justify" vertical="center" wrapText="1"/>
    </xf>
    <xf numFmtId="0" fontId="71" fillId="0" borderId="1" xfId="119" applyFont="1" applyBorder="1" applyAlignment="1">
      <alignment horizontal="justify" vertical="center"/>
    </xf>
    <xf numFmtId="167" fontId="25" fillId="0" borderId="1" xfId="119" applyNumberFormat="1" applyFont="1" applyBorder="1" applyAlignment="1">
      <alignment horizontal="center" vertical="center"/>
    </xf>
    <xf numFmtId="49" fontId="11" fillId="0" borderId="2" xfId="119" applyNumberFormat="1" applyFont="1" applyBorder="1" applyAlignment="1" applyProtection="1">
      <alignment horizontal="center" vertical="center" wrapText="1"/>
    </xf>
    <xf numFmtId="168" fontId="18" fillId="0" borderId="1" xfId="0" applyNumberFormat="1" applyFont="1" applyFill="1" applyBorder="1" applyAlignment="1">
      <alignment horizontal="center"/>
    </xf>
    <xf numFmtId="172" fontId="0" fillId="0" borderId="0" xfId="0" applyNumberFormat="1"/>
    <xf numFmtId="4" fontId="11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/>
    </xf>
    <xf numFmtId="49" fontId="11" fillId="0" borderId="1" xfId="0" applyNumberFormat="1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wrapText="1"/>
    </xf>
    <xf numFmtId="49" fontId="10" fillId="0" borderId="1" xfId="0" applyNumberFormat="1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justify" vertical="top" wrapText="1" shrinkToFit="1"/>
    </xf>
    <xf numFmtId="0" fontId="10" fillId="0" borderId="1" xfId="0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center"/>
    </xf>
    <xf numFmtId="0" fontId="11" fillId="0" borderId="1" xfId="1" applyNumberFormat="1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justify" vertical="center" wrapText="1"/>
    </xf>
    <xf numFmtId="0" fontId="11" fillId="0" borderId="1" xfId="2" applyNumberFormat="1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justify" wrapText="1"/>
    </xf>
    <xf numFmtId="0" fontId="11" fillId="0" borderId="2" xfId="0" applyNumberFormat="1" applyFont="1" applyFill="1" applyBorder="1" applyAlignment="1">
      <alignment horizontal="justify" vertical="top" wrapText="1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justify" vertical="center"/>
    </xf>
    <xf numFmtId="0" fontId="1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/>
    <xf numFmtId="0" fontId="22" fillId="0" borderId="1" xfId="0" applyFont="1" applyFill="1" applyBorder="1" applyAlignment="1">
      <alignment wrapText="1"/>
    </xf>
    <xf numFmtId="0" fontId="22" fillId="0" borderId="2" xfId="0" applyFont="1" applyFill="1" applyBorder="1"/>
    <xf numFmtId="0" fontId="22" fillId="0" borderId="2" xfId="0" applyFont="1" applyFill="1" applyBorder="1" applyAlignment="1">
      <alignment horizontal="justify" wrapText="1"/>
    </xf>
    <xf numFmtId="0" fontId="18" fillId="0" borderId="1" xfId="0" applyFont="1" applyFill="1" applyBorder="1" applyAlignment="1">
      <alignment horizontal="center" vertical="top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justify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/>
    </xf>
    <xf numFmtId="166" fontId="10" fillId="0" borderId="1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justify" vertical="center"/>
    </xf>
    <xf numFmtId="0" fontId="11" fillId="0" borderId="1" xfId="2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justify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60" fillId="0" borderId="0" xfId="0" applyFont="1" applyFill="1"/>
    <xf numFmtId="168" fontId="11" fillId="0" borderId="0" xfId="0" applyNumberFormat="1" applyFont="1" applyFill="1" applyAlignment="1">
      <alignment horizontal="center"/>
    </xf>
    <xf numFmtId="4" fontId="13" fillId="0" borderId="0" xfId="0" applyNumberFormat="1" applyFont="1" applyFill="1"/>
    <xf numFmtId="4" fontId="0" fillId="0" borderId="0" xfId="0" applyNumberFormat="1" applyFill="1" applyAlignment="1">
      <alignment horizontal="center"/>
    </xf>
    <xf numFmtId="4" fontId="13" fillId="50" borderId="0" xfId="0" applyNumberFormat="1" applyFont="1" applyFill="1" applyAlignment="1">
      <alignment horizontal="center"/>
    </xf>
    <xf numFmtId="4" fontId="0" fillId="50" borderId="0" xfId="0" applyNumberFormat="1" applyFill="1" applyAlignment="1">
      <alignment horizontal="center"/>
    </xf>
    <xf numFmtId="0" fontId="62" fillId="0" borderId="1" xfId="0" applyFont="1" applyFill="1" applyBorder="1" applyAlignment="1">
      <alignment horizontal="center"/>
    </xf>
    <xf numFmtId="0" fontId="63" fillId="0" borderId="1" xfId="0" applyFont="1" applyFill="1" applyBorder="1"/>
    <xf numFmtId="0" fontId="63" fillId="0" borderId="1" xfId="0" applyFont="1" applyFill="1" applyBorder="1" applyAlignment="1">
      <alignment horizontal="center"/>
    </xf>
    <xf numFmtId="0" fontId="6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center" wrapText="1"/>
    </xf>
    <xf numFmtId="0" fontId="22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49" fontId="11" fillId="0" borderId="18" xfId="0" applyNumberFormat="1" applyFont="1" applyFill="1" applyBorder="1" applyAlignment="1" applyProtection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>
      <alignment horizontal="justify" vertical="center" wrapText="1" shrinkToFit="1"/>
    </xf>
    <xf numFmtId="49" fontId="11" fillId="0" borderId="1" xfId="0" applyNumberFormat="1" applyFont="1" applyFill="1" applyBorder="1" applyAlignment="1">
      <alignment vertical="center"/>
    </xf>
    <xf numFmtId="49" fontId="11" fillId="0" borderId="3" xfId="0" applyNumberFormat="1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top" wrapText="1"/>
    </xf>
    <xf numFmtId="4" fontId="11" fillId="0" borderId="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169" fontId="25" fillId="0" borderId="1" xfId="0" applyNumberFormat="1" applyFont="1" applyFill="1" applyBorder="1" applyAlignment="1" applyProtection="1">
      <alignment horizontal="left" vertical="center" wrapText="1"/>
    </xf>
    <xf numFmtId="169" fontId="11" fillId="0" borderId="1" xfId="0" applyNumberFormat="1" applyFont="1" applyFill="1" applyBorder="1" applyAlignment="1" applyProtection="1">
      <alignment horizontal="justify" vertical="center" wrapText="1"/>
    </xf>
    <xf numFmtId="0" fontId="62" fillId="0" borderId="1" xfId="0" applyFont="1" applyFill="1" applyBorder="1"/>
    <xf numFmtId="168" fontId="10" fillId="0" borderId="1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0" xfId="165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61" fillId="0" borderId="0" xfId="147" applyFont="1" applyAlignment="1">
      <alignment horizontal="center" vertical="top" wrapText="1"/>
    </xf>
    <xf numFmtId="0" fontId="63" fillId="0" borderId="0" xfId="147" applyFont="1" applyAlignment="1">
      <alignment horizontal="center" vertical="top" wrapText="1"/>
    </xf>
    <xf numFmtId="0" fontId="61" fillId="0" borderId="0" xfId="119" applyFont="1" applyFill="1" applyAlignment="1">
      <alignment horizontal="center" vertical="top" wrapText="1"/>
    </xf>
    <xf numFmtId="0" fontId="63" fillId="0" borderId="0" xfId="119" applyFont="1" applyFill="1" applyAlignment="1">
      <alignment horizontal="center" vertical="top" wrapText="1"/>
    </xf>
    <xf numFmtId="0" fontId="9" fillId="0" borderId="0" xfId="119" applyFill="1" applyAlignment="1">
      <alignment horizontal="center" vertical="top" wrapText="1"/>
    </xf>
    <xf numFmtId="0" fontId="11" fillId="0" borderId="0" xfId="119" applyFont="1" applyAlignment="1">
      <alignment horizontal="right" vertical="center"/>
    </xf>
    <xf numFmtId="0" fontId="13" fillId="0" borderId="0" xfId="119" applyFont="1" applyAlignment="1">
      <alignment vertical="center"/>
    </xf>
    <xf numFmtId="0" fontId="10" fillId="0" borderId="0" xfId="0" applyFont="1" applyFill="1" applyAlignment="1">
      <alignment horizontal="right"/>
    </xf>
    <xf numFmtId="0" fontId="12" fillId="0" borderId="0" xfId="0" applyFont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61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24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12" fillId="0" borderId="0" xfId="146" applyFont="1" applyAlignment="1">
      <alignment horizontal="center" vertical="center" wrapText="1"/>
    </xf>
    <xf numFmtId="0" fontId="66" fillId="0" borderId="1" xfId="14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top" wrapText="1"/>
    </xf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4" fillId="0" borderId="0" xfId="141" applyFont="1" applyAlignment="1">
      <alignment horizontal="right"/>
    </xf>
    <xf numFmtId="0" fontId="26" fillId="0" borderId="0" xfId="0" applyFont="1" applyAlignment="1">
      <alignment horizontal="center" wrapText="1" shrinkToFit="1"/>
    </xf>
    <xf numFmtId="0" fontId="24" fillId="0" borderId="0" xfId="0" applyFont="1" applyAlignment="1">
      <alignment horizontal="center" wrapText="1" shrinkToFit="1"/>
    </xf>
    <xf numFmtId="0" fontId="64" fillId="0" borderId="0" xfId="141" applyFont="1" applyAlignment="1">
      <alignment horizontal="right" wrapText="1"/>
    </xf>
    <xf numFmtId="0" fontId="26" fillId="0" borderId="0" xfId="0" applyFont="1" applyAlignment="1">
      <alignment horizontal="center" vertical="top" wrapText="1"/>
    </xf>
    <xf numFmtId="0" fontId="68" fillId="0" borderId="0" xfId="0" applyFont="1" applyAlignment="1">
      <alignment vertical="top"/>
    </xf>
  </cellXfs>
  <cellStyles count="16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3_10" xfId="33"/>
    <cellStyle name="Accent4" xfId="34"/>
    <cellStyle name="Accent4 - 20%" xfId="35"/>
    <cellStyle name="Accent4 - 40%" xfId="36"/>
    <cellStyle name="Accent4 - 60%" xfId="37"/>
    <cellStyle name="Accent4_10" xfId="38"/>
    <cellStyle name="Accent5" xfId="39"/>
    <cellStyle name="Accent5 - 20%" xfId="40"/>
    <cellStyle name="Accent5 - 40%" xfId="41"/>
    <cellStyle name="Accent5 - 60%" xfId="42"/>
    <cellStyle name="Accent5_10" xfId="43"/>
    <cellStyle name="Accent6" xfId="44"/>
    <cellStyle name="Accent6 - 20%" xfId="45"/>
    <cellStyle name="Accent6 - 40%" xfId="46"/>
    <cellStyle name="Accent6 - 60%" xfId="47"/>
    <cellStyle name="Accent6_10" xfId="48"/>
    <cellStyle name="Bad" xfId="49"/>
    <cellStyle name="Calculation" xfId="50"/>
    <cellStyle name="Check Cell" xfId="51"/>
    <cellStyle name="Emphasis 1" xfId="52"/>
    <cellStyle name="Emphasis 2" xfId="53"/>
    <cellStyle name="Emphasis 3" xfId="5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Linked Cell" xfId="62"/>
    <cellStyle name="Neutral" xfId="63"/>
    <cellStyle name="Normal_own-reg-rev" xfId="64"/>
    <cellStyle name="Note" xfId="65"/>
    <cellStyle name="Output" xfId="66"/>
    <cellStyle name="SAPBEXaggData" xfId="67"/>
    <cellStyle name="SAPBEXaggDataEmph" xfId="68"/>
    <cellStyle name="SAPBEXaggItem" xfId="69"/>
    <cellStyle name="SAPBEXaggItemX" xfId="70"/>
    <cellStyle name="SAPBEXchaText" xfId="71"/>
    <cellStyle name="SAPBEXexcBad7" xfId="72"/>
    <cellStyle name="SAPBEXexcBad8" xfId="73"/>
    <cellStyle name="SAPBEXexcBad9" xfId="74"/>
    <cellStyle name="SAPBEXexcCritical4" xfId="75"/>
    <cellStyle name="SAPBEXexcCritical5" xfId="76"/>
    <cellStyle name="SAPBEXexcCritical6" xfId="77"/>
    <cellStyle name="SAPBEXexcGood1" xfId="78"/>
    <cellStyle name="SAPBEXexcGood2" xfId="79"/>
    <cellStyle name="SAPBEXexcGood3" xfId="80"/>
    <cellStyle name="SAPBEXfilterDrill" xfId="81"/>
    <cellStyle name="SAPBEXfilterItem" xfId="82"/>
    <cellStyle name="SAPBEXfilterText" xfId="83"/>
    <cellStyle name="SAPBEXformats" xfId="84"/>
    <cellStyle name="SAPBEXheaderItem" xfId="85"/>
    <cellStyle name="SAPBEXheaderText" xfId="86"/>
    <cellStyle name="SAPBEXHLevel0" xfId="87"/>
    <cellStyle name="SAPBEXHLevel0 2" xfId="88"/>
    <cellStyle name="SAPBEXHLevel0X" xfId="89"/>
    <cellStyle name="SAPBEXHLevel1" xfId="90"/>
    <cellStyle name="SAPBEXHLevel1 2" xfId="91"/>
    <cellStyle name="SAPBEXHLevel1X" xfId="92"/>
    <cellStyle name="SAPBEXHLevel2" xfId="93"/>
    <cellStyle name="SAPBEXHLevel2 2" xfId="94"/>
    <cellStyle name="SAPBEXHLevel2X" xfId="95"/>
    <cellStyle name="SAPBEXHLevel3" xfId="96"/>
    <cellStyle name="SAPBEXHLevel3X" xfId="97"/>
    <cellStyle name="SAPBEXinputData" xfId="98"/>
    <cellStyle name="SAPBEXItemHeader" xfId="99"/>
    <cellStyle name="SAPBEXresData" xfId="100"/>
    <cellStyle name="SAPBEXresDataEmph" xfId="101"/>
    <cellStyle name="SAPBEXresItem" xfId="102"/>
    <cellStyle name="SAPBEXresItemX" xfId="103"/>
    <cellStyle name="SAPBEXstdData" xfId="104"/>
    <cellStyle name="SAPBEXstdData 2" xfId="105"/>
    <cellStyle name="SAPBEXstdDataEmph" xfId="106"/>
    <cellStyle name="SAPBEXstdItem" xfId="107"/>
    <cellStyle name="SAPBEXstdItemX" xfId="108"/>
    <cellStyle name="SAPBEXtitle" xfId="109"/>
    <cellStyle name="SAPBEXunassignedItem" xfId="110"/>
    <cellStyle name="SAPBEXundefined" xfId="111"/>
    <cellStyle name="Sheet Title" xfId="112"/>
    <cellStyle name="Title" xfId="113"/>
    <cellStyle name="Total" xfId="114"/>
    <cellStyle name="Warning Text" xfId="115"/>
    <cellStyle name="Денежный 2" xfId="116"/>
    <cellStyle name="Обычный" xfId="0" builtinId="0"/>
    <cellStyle name="Обычный 10" xfId="117"/>
    <cellStyle name="Обычный 11" xfId="118"/>
    <cellStyle name="Обычный 12" xfId="119"/>
    <cellStyle name="Обычный 13" xfId="120"/>
    <cellStyle name="Обычный 14" xfId="121"/>
    <cellStyle name="Обычный 15" xfId="122"/>
    <cellStyle name="Обычный 16" xfId="147"/>
    <cellStyle name="Обычный 17" xfId="149"/>
    <cellStyle name="Обычный 18" xfId="123"/>
    <cellStyle name="Обычный 19" xfId="151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2"/>
    <cellStyle name="Обычный 21" xfId="154"/>
    <cellStyle name="Обычный 21 2" xfId="161"/>
    <cellStyle name="Обычный 21 2 2" xfId="164"/>
    <cellStyle name="Обычный 21 2 2 2" xfId="167"/>
    <cellStyle name="Обычный 3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7" xfId="153"/>
    <cellStyle name="Обычный 3 2 7 2" xfId="156"/>
    <cellStyle name="Обычный 3 2 7 3" xfId="158"/>
    <cellStyle name="Обычный 3 2 7 3 2" xfId="160"/>
    <cellStyle name="Обычный 3 2 7 3 2 2" xfId="163"/>
    <cellStyle name="Обычный 3 2 7 3 2 2 2" xfId="166"/>
    <cellStyle name="Обычный 3 3" xfId="150"/>
    <cellStyle name="Обычный 3 4" xfId="152"/>
    <cellStyle name="Обычный 3 5" xfId="155"/>
    <cellStyle name="Обычный 3 6" xfId="157"/>
    <cellStyle name="Обычный 3 6 2" xfId="159"/>
    <cellStyle name="Обычный 3 6 2 2" xfId="162"/>
    <cellStyle name="Обычный 3 6 2 2 2" xfId="165"/>
    <cellStyle name="Обычный 4" xfId="137"/>
    <cellStyle name="Обычный 5" xfId="138"/>
    <cellStyle name="Обычный 6" xfId="146"/>
    <cellStyle name="Обычный 7" xfId="148"/>
    <cellStyle name="Обычный 7 2" xfId="139"/>
    <cellStyle name="Обычный 8" xfId="140"/>
    <cellStyle name="Обычный 9" xfId="1"/>
    <cellStyle name="Обычный_Брг_03_3" xfId="141"/>
    <cellStyle name="Процентный 6" xfId="142"/>
    <cellStyle name="Стиль 1" xfId="143"/>
    <cellStyle name="Финансовый 2" xfId="144"/>
    <cellStyle name="Финансовый 3" xfId="1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7\&#1056;&#1072;&#1073;&#1086;&#1095;&#1080;&#1081;%20&#1089;&#1090;&#1086;&#1083;\2%20&#1095;&#1090;&#1077;&#1085;&#1080;&#1077;%20&#1052;&#1056;%202017-2019\&#1055;&#1088;&#1080;&#1083;&#1086;&#1078;&#1077;&#1085;&#1080;&#1103;%202%20&#1095;&#1090;&#1077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42;&#1085;&#1077;&#1089;&#1077;&#1085;&#1080;&#1077;%20&#1080;&#1079;&#1084;&#1077;&#1085;&#1077;&#1085;&#1080;&#1081;%20&#1086;&#1082;&#1090;&#1103;&#1073;&#1088;&#1100;%202014/&#1055;&#1088;&#1080;&#1083;&#1086;&#1078;&#1077;&#1085;&#1080;&#1103;%20&#1091;&#1090;&#1086;&#10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."/>
      <sheetName val="19."/>
      <sheetName val="16."/>
      <sheetName val="17."/>
      <sheetName val="18."/>
      <sheetName val="20."/>
      <sheetName val="21."/>
      <sheetName val="22."/>
      <sheetName val="23."/>
      <sheetName val="24."/>
      <sheetName val="25."/>
      <sheetName val="26."/>
      <sheetName val="27"/>
      <sheetName val="15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"/>
      <sheetName val="3."/>
      <sheetName val="4"/>
      <sheetName val="5"/>
      <sheetName val="6."/>
      <sheetName val="7"/>
      <sheetName val="8"/>
    </sheetNames>
    <sheetDataSet>
      <sheetData sheetId="0">
        <row r="488">
          <cell r="E488">
            <v>541422.97499999998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8"/>
  <sheetViews>
    <sheetView topLeftCell="B1" workbookViewId="0">
      <selection activeCell="D4" sqref="D4:E4"/>
    </sheetView>
  </sheetViews>
  <sheetFormatPr defaultRowHeight="15" x14ac:dyDescent="0.25"/>
  <cols>
    <col min="1" max="1" width="9.140625" style="114" hidden="1" customWidth="1"/>
    <col min="2" max="2" width="4.28515625" style="114" customWidth="1"/>
    <col min="3" max="3" width="29.42578125" style="114" customWidth="1"/>
    <col min="4" max="4" width="53.42578125" style="114" customWidth="1"/>
    <col min="5" max="5" width="13.28515625" style="114" customWidth="1"/>
    <col min="6" max="6" width="3" style="114" customWidth="1"/>
    <col min="7" max="7" width="11.85546875" style="114" customWidth="1"/>
    <col min="8" max="257" width="9.140625" style="114"/>
    <col min="258" max="258" width="0" style="114" hidden="1" customWidth="1"/>
    <col min="259" max="259" width="29.42578125" style="114" customWidth="1"/>
    <col min="260" max="260" width="47.28515625" style="114" customWidth="1"/>
    <col min="261" max="261" width="14.42578125" style="114" customWidth="1"/>
    <col min="262" max="513" width="9.140625" style="114"/>
    <col min="514" max="514" width="0" style="114" hidden="1" customWidth="1"/>
    <col min="515" max="515" width="29.42578125" style="114" customWidth="1"/>
    <col min="516" max="516" width="47.28515625" style="114" customWidth="1"/>
    <col min="517" max="517" width="14.42578125" style="114" customWidth="1"/>
    <col min="518" max="769" width="9.140625" style="114"/>
    <col min="770" max="770" width="0" style="114" hidden="1" customWidth="1"/>
    <col min="771" max="771" width="29.42578125" style="114" customWidth="1"/>
    <col min="772" max="772" width="47.28515625" style="114" customWidth="1"/>
    <col min="773" max="773" width="14.42578125" style="114" customWidth="1"/>
    <col min="774" max="1025" width="9.140625" style="114"/>
    <col min="1026" max="1026" width="0" style="114" hidden="1" customWidth="1"/>
    <col min="1027" max="1027" width="29.42578125" style="114" customWidth="1"/>
    <col min="1028" max="1028" width="47.28515625" style="114" customWidth="1"/>
    <col min="1029" max="1029" width="14.42578125" style="114" customWidth="1"/>
    <col min="1030" max="1281" width="9.140625" style="114"/>
    <col min="1282" max="1282" width="0" style="114" hidden="1" customWidth="1"/>
    <col min="1283" max="1283" width="29.42578125" style="114" customWidth="1"/>
    <col min="1284" max="1284" width="47.28515625" style="114" customWidth="1"/>
    <col min="1285" max="1285" width="14.42578125" style="114" customWidth="1"/>
    <col min="1286" max="1537" width="9.140625" style="114"/>
    <col min="1538" max="1538" width="0" style="114" hidden="1" customWidth="1"/>
    <col min="1539" max="1539" width="29.42578125" style="114" customWidth="1"/>
    <col min="1540" max="1540" width="47.28515625" style="114" customWidth="1"/>
    <col min="1541" max="1541" width="14.42578125" style="114" customWidth="1"/>
    <col min="1542" max="1793" width="9.140625" style="114"/>
    <col min="1794" max="1794" width="0" style="114" hidden="1" customWidth="1"/>
    <col min="1795" max="1795" width="29.42578125" style="114" customWidth="1"/>
    <col min="1796" max="1796" width="47.28515625" style="114" customWidth="1"/>
    <col min="1797" max="1797" width="14.42578125" style="114" customWidth="1"/>
    <col min="1798" max="2049" width="9.140625" style="114"/>
    <col min="2050" max="2050" width="0" style="114" hidden="1" customWidth="1"/>
    <col min="2051" max="2051" width="29.42578125" style="114" customWidth="1"/>
    <col min="2052" max="2052" width="47.28515625" style="114" customWidth="1"/>
    <col min="2053" max="2053" width="14.42578125" style="114" customWidth="1"/>
    <col min="2054" max="2305" width="9.140625" style="114"/>
    <col min="2306" max="2306" width="0" style="114" hidden="1" customWidth="1"/>
    <col min="2307" max="2307" width="29.42578125" style="114" customWidth="1"/>
    <col min="2308" max="2308" width="47.28515625" style="114" customWidth="1"/>
    <col min="2309" max="2309" width="14.42578125" style="114" customWidth="1"/>
    <col min="2310" max="2561" width="9.140625" style="114"/>
    <col min="2562" max="2562" width="0" style="114" hidden="1" customWidth="1"/>
    <col min="2563" max="2563" width="29.42578125" style="114" customWidth="1"/>
    <col min="2564" max="2564" width="47.28515625" style="114" customWidth="1"/>
    <col min="2565" max="2565" width="14.42578125" style="114" customWidth="1"/>
    <col min="2566" max="2817" width="9.140625" style="114"/>
    <col min="2818" max="2818" width="0" style="114" hidden="1" customWidth="1"/>
    <col min="2819" max="2819" width="29.42578125" style="114" customWidth="1"/>
    <col min="2820" max="2820" width="47.28515625" style="114" customWidth="1"/>
    <col min="2821" max="2821" width="14.42578125" style="114" customWidth="1"/>
    <col min="2822" max="3073" width="9.140625" style="114"/>
    <col min="3074" max="3074" width="0" style="114" hidden="1" customWidth="1"/>
    <col min="3075" max="3075" width="29.42578125" style="114" customWidth="1"/>
    <col min="3076" max="3076" width="47.28515625" style="114" customWidth="1"/>
    <col min="3077" max="3077" width="14.42578125" style="114" customWidth="1"/>
    <col min="3078" max="3329" width="9.140625" style="114"/>
    <col min="3330" max="3330" width="0" style="114" hidden="1" customWidth="1"/>
    <col min="3331" max="3331" width="29.42578125" style="114" customWidth="1"/>
    <col min="3332" max="3332" width="47.28515625" style="114" customWidth="1"/>
    <col min="3333" max="3333" width="14.42578125" style="114" customWidth="1"/>
    <col min="3334" max="3585" width="9.140625" style="114"/>
    <col min="3586" max="3586" width="0" style="114" hidden="1" customWidth="1"/>
    <col min="3587" max="3587" width="29.42578125" style="114" customWidth="1"/>
    <col min="3588" max="3588" width="47.28515625" style="114" customWidth="1"/>
    <col min="3589" max="3589" width="14.42578125" style="114" customWidth="1"/>
    <col min="3590" max="3841" width="9.140625" style="114"/>
    <col min="3842" max="3842" width="0" style="114" hidden="1" customWidth="1"/>
    <col min="3843" max="3843" width="29.42578125" style="114" customWidth="1"/>
    <col min="3844" max="3844" width="47.28515625" style="114" customWidth="1"/>
    <col min="3845" max="3845" width="14.42578125" style="114" customWidth="1"/>
    <col min="3846" max="4097" width="9.140625" style="114"/>
    <col min="4098" max="4098" width="0" style="114" hidden="1" customWidth="1"/>
    <col min="4099" max="4099" width="29.42578125" style="114" customWidth="1"/>
    <col min="4100" max="4100" width="47.28515625" style="114" customWidth="1"/>
    <col min="4101" max="4101" width="14.42578125" style="114" customWidth="1"/>
    <col min="4102" max="4353" width="9.140625" style="114"/>
    <col min="4354" max="4354" width="0" style="114" hidden="1" customWidth="1"/>
    <col min="4355" max="4355" width="29.42578125" style="114" customWidth="1"/>
    <col min="4356" max="4356" width="47.28515625" style="114" customWidth="1"/>
    <col min="4357" max="4357" width="14.42578125" style="114" customWidth="1"/>
    <col min="4358" max="4609" width="9.140625" style="114"/>
    <col min="4610" max="4610" width="0" style="114" hidden="1" customWidth="1"/>
    <col min="4611" max="4611" width="29.42578125" style="114" customWidth="1"/>
    <col min="4612" max="4612" width="47.28515625" style="114" customWidth="1"/>
    <col min="4613" max="4613" width="14.42578125" style="114" customWidth="1"/>
    <col min="4614" max="4865" width="9.140625" style="114"/>
    <col min="4866" max="4866" width="0" style="114" hidden="1" customWidth="1"/>
    <col min="4867" max="4867" width="29.42578125" style="114" customWidth="1"/>
    <col min="4868" max="4868" width="47.28515625" style="114" customWidth="1"/>
    <col min="4869" max="4869" width="14.42578125" style="114" customWidth="1"/>
    <col min="4870" max="5121" width="9.140625" style="114"/>
    <col min="5122" max="5122" width="0" style="114" hidden="1" customWidth="1"/>
    <col min="5123" max="5123" width="29.42578125" style="114" customWidth="1"/>
    <col min="5124" max="5124" width="47.28515625" style="114" customWidth="1"/>
    <col min="5125" max="5125" width="14.42578125" style="114" customWidth="1"/>
    <col min="5126" max="5377" width="9.140625" style="114"/>
    <col min="5378" max="5378" width="0" style="114" hidden="1" customWidth="1"/>
    <col min="5379" max="5379" width="29.42578125" style="114" customWidth="1"/>
    <col min="5380" max="5380" width="47.28515625" style="114" customWidth="1"/>
    <col min="5381" max="5381" width="14.42578125" style="114" customWidth="1"/>
    <col min="5382" max="5633" width="9.140625" style="114"/>
    <col min="5634" max="5634" width="0" style="114" hidden="1" customWidth="1"/>
    <col min="5635" max="5635" width="29.42578125" style="114" customWidth="1"/>
    <col min="5636" max="5636" width="47.28515625" style="114" customWidth="1"/>
    <col min="5637" max="5637" width="14.42578125" style="114" customWidth="1"/>
    <col min="5638" max="5889" width="9.140625" style="114"/>
    <col min="5890" max="5890" width="0" style="114" hidden="1" customWidth="1"/>
    <col min="5891" max="5891" width="29.42578125" style="114" customWidth="1"/>
    <col min="5892" max="5892" width="47.28515625" style="114" customWidth="1"/>
    <col min="5893" max="5893" width="14.42578125" style="114" customWidth="1"/>
    <col min="5894" max="6145" width="9.140625" style="114"/>
    <col min="6146" max="6146" width="0" style="114" hidden="1" customWidth="1"/>
    <col min="6147" max="6147" width="29.42578125" style="114" customWidth="1"/>
    <col min="6148" max="6148" width="47.28515625" style="114" customWidth="1"/>
    <col min="6149" max="6149" width="14.42578125" style="114" customWidth="1"/>
    <col min="6150" max="6401" width="9.140625" style="114"/>
    <col min="6402" max="6402" width="0" style="114" hidden="1" customWidth="1"/>
    <col min="6403" max="6403" width="29.42578125" style="114" customWidth="1"/>
    <col min="6404" max="6404" width="47.28515625" style="114" customWidth="1"/>
    <col min="6405" max="6405" width="14.42578125" style="114" customWidth="1"/>
    <col min="6406" max="6657" width="9.140625" style="114"/>
    <col min="6658" max="6658" width="0" style="114" hidden="1" customWidth="1"/>
    <col min="6659" max="6659" width="29.42578125" style="114" customWidth="1"/>
    <col min="6660" max="6660" width="47.28515625" style="114" customWidth="1"/>
    <col min="6661" max="6661" width="14.42578125" style="114" customWidth="1"/>
    <col min="6662" max="6913" width="9.140625" style="114"/>
    <col min="6914" max="6914" width="0" style="114" hidden="1" customWidth="1"/>
    <col min="6915" max="6915" width="29.42578125" style="114" customWidth="1"/>
    <col min="6916" max="6916" width="47.28515625" style="114" customWidth="1"/>
    <col min="6917" max="6917" width="14.42578125" style="114" customWidth="1"/>
    <col min="6918" max="7169" width="9.140625" style="114"/>
    <col min="7170" max="7170" width="0" style="114" hidden="1" customWidth="1"/>
    <col min="7171" max="7171" width="29.42578125" style="114" customWidth="1"/>
    <col min="7172" max="7172" width="47.28515625" style="114" customWidth="1"/>
    <col min="7173" max="7173" width="14.42578125" style="114" customWidth="1"/>
    <col min="7174" max="7425" width="9.140625" style="114"/>
    <col min="7426" max="7426" width="0" style="114" hidden="1" customWidth="1"/>
    <col min="7427" max="7427" width="29.42578125" style="114" customWidth="1"/>
    <col min="7428" max="7428" width="47.28515625" style="114" customWidth="1"/>
    <col min="7429" max="7429" width="14.42578125" style="114" customWidth="1"/>
    <col min="7430" max="7681" width="9.140625" style="114"/>
    <col min="7682" max="7682" width="0" style="114" hidden="1" customWidth="1"/>
    <col min="7683" max="7683" width="29.42578125" style="114" customWidth="1"/>
    <col min="7684" max="7684" width="47.28515625" style="114" customWidth="1"/>
    <col min="7685" max="7685" width="14.42578125" style="114" customWidth="1"/>
    <col min="7686" max="7937" width="9.140625" style="114"/>
    <col min="7938" max="7938" width="0" style="114" hidden="1" customWidth="1"/>
    <col min="7939" max="7939" width="29.42578125" style="114" customWidth="1"/>
    <col min="7940" max="7940" width="47.28515625" style="114" customWidth="1"/>
    <col min="7941" max="7941" width="14.42578125" style="114" customWidth="1"/>
    <col min="7942" max="8193" width="9.140625" style="114"/>
    <col min="8194" max="8194" width="0" style="114" hidden="1" customWidth="1"/>
    <col min="8195" max="8195" width="29.42578125" style="114" customWidth="1"/>
    <col min="8196" max="8196" width="47.28515625" style="114" customWidth="1"/>
    <col min="8197" max="8197" width="14.42578125" style="114" customWidth="1"/>
    <col min="8198" max="8449" width="9.140625" style="114"/>
    <col min="8450" max="8450" width="0" style="114" hidden="1" customWidth="1"/>
    <col min="8451" max="8451" width="29.42578125" style="114" customWidth="1"/>
    <col min="8452" max="8452" width="47.28515625" style="114" customWidth="1"/>
    <col min="8453" max="8453" width="14.42578125" style="114" customWidth="1"/>
    <col min="8454" max="8705" width="9.140625" style="114"/>
    <col min="8706" max="8706" width="0" style="114" hidden="1" customWidth="1"/>
    <col min="8707" max="8707" width="29.42578125" style="114" customWidth="1"/>
    <col min="8708" max="8708" width="47.28515625" style="114" customWidth="1"/>
    <col min="8709" max="8709" width="14.42578125" style="114" customWidth="1"/>
    <col min="8710" max="8961" width="9.140625" style="114"/>
    <col min="8962" max="8962" width="0" style="114" hidden="1" customWidth="1"/>
    <col min="8963" max="8963" width="29.42578125" style="114" customWidth="1"/>
    <col min="8964" max="8964" width="47.28515625" style="114" customWidth="1"/>
    <col min="8965" max="8965" width="14.42578125" style="114" customWidth="1"/>
    <col min="8966" max="9217" width="9.140625" style="114"/>
    <col min="9218" max="9218" width="0" style="114" hidden="1" customWidth="1"/>
    <col min="9219" max="9219" width="29.42578125" style="114" customWidth="1"/>
    <col min="9220" max="9220" width="47.28515625" style="114" customWidth="1"/>
    <col min="9221" max="9221" width="14.42578125" style="114" customWidth="1"/>
    <col min="9222" max="9473" width="9.140625" style="114"/>
    <col min="9474" max="9474" width="0" style="114" hidden="1" customWidth="1"/>
    <col min="9475" max="9475" width="29.42578125" style="114" customWidth="1"/>
    <col min="9476" max="9476" width="47.28515625" style="114" customWidth="1"/>
    <col min="9477" max="9477" width="14.42578125" style="114" customWidth="1"/>
    <col min="9478" max="9729" width="9.140625" style="114"/>
    <col min="9730" max="9730" width="0" style="114" hidden="1" customWidth="1"/>
    <col min="9731" max="9731" width="29.42578125" style="114" customWidth="1"/>
    <col min="9732" max="9732" width="47.28515625" style="114" customWidth="1"/>
    <col min="9733" max="9733" width="14.42578125" style="114" customWidth="1"/>
    <col min="9734" max="9985" width="9.140625" style="114"/>
    <col min="9986" max="9986" width="0" style="114" hidden="1" customWidth="1"/>
    <col min="9987" max="9987" width="29.42578125" style="114" customWidth="1"/>
    <col min="9988" max="9988" width="47.28515625" style="114" customWidth="1"/>
    <col min="9989" max="9989" width="14.42578125" style="114" customWidth="1"/>
    <col min="9990" max="10241" width="9.140625" style="114"/>
    <col min="10242" max="10242" width="0" style="114" hidden="1" customWidth="1"/>
    <col min="10243" max="10243" width="29.42578125" style="114" customWidth="1"/>
    <col min="10244" max="10244" width="47.28515625" style="114" customWidth="1"/>
    <col min="10245" max="10245" width="14.42578125" style="114" customWidth="1"/>
    <col min="10246" max="10497" width="9.140625" style="114"/>
    <col min="10498" max="10498" width="0" style="114" hidden="1" customWidth="1"/>
    <col min="10499" max="10499" width="29.42578125" style="114" customWidth="1"/>
    <col min="10500" max="10500" width="47.28515625" style="114" customWidth="1"/>
    <col min="10501" max="10501" width="14.42578125" style="114" customWidth="1"/>
    <col min="10502" max="10753" width="9.140625" style="114"/>
    <col min="10754" max="10754" width="0" style="114" hidden="1" customWidth="1"/>
    <col min="10755" max="10755" width="29.42578125" style="114" customWidth="1"/>
    <col min="10756" max="10756" width="47.28515625" style="114" customWidth="1"/>
    <col min="10757" max="10757" width="14.42578125" style="114" customWidth="1"/>
    <col min="10758" max="11009" width="9.140625" style="114"/>
    <col min="11010" max="11010" width="0" style="114" hidden="1" customWidth="1"/>
    <col min="11011" max="11011" width="29.42578125" style="114" customWidth="1"/>
    <col min="11012" max="11012" width="47.28515625" style="114" customWidth="1"/>
    <col min="11013" max="11013" width="14.42578125" style="114" customWidth="1"/>
    <col min="11014" max="11265" width="9.140625" style="114"/>
    <col min="11266" max="11266" width="0" style="114" hidden="1" customWidth="1"/>
    <col min="11267" max="11267" width="29.42578125" style="114" customWidth="1"/>
    <col min="11268" max="11268" width="47.28515625" style="114" customWidth="1"/>
    <col min="11269" max="11269" width="14.42578125" style="114" customWidth="1"/>
    <col min="11270" max="11521" width="9.140625" style="114"/>
    <col min="11522" max="11522" width="0" style="114" hidden="1" customWidth="1"/>
    <col min="11523" max="11523" width="29.42578125" style="114" customWidth="1"/>
    <col min="11524" max="11524" width="47.28515625" style="114" customWidth="1"/>
    <col min="11525" max="11525" width="14.42578125" style="114" customWidth="1"/>
    <col min="11526" max="11777" width="9.140625" style="114"/>
    <col min="11778" max="11778" width="0" style="114" hidden="1" customWidth="1"/>
    <col min="11779" max="11779" width="29.42578125" style="114" customWidth="1"/>
    <col min="11780" max="11780" width="47.28515625" style="114" customWidth="1"/>
    <col min="11781" max="11781" width="14.42578125" style="114" customWidth="1"/>
    <col min="11782" max="12033" width="9.140625" style="114"/>
    <col min="12034" max="12034" width="0" style="114" hidden="1" customWidth="1"/>
    <col min="12035" max="12035" width="29.42578125" style="114" customWidth="1"/>
    <col min="12036" max="12036" width="47.28515625" style="114" customWidth="1"/>
    <col min="12037" max="12037" width="14.42578125" style="114" customWidth="1"/>
    <col min="12038" max="12289" width="9.140625" style="114"/>
    <col min="12290" max="12290" width="0" style="114" hidden="1" customWidth="1"/>
    <col min="12291" max="12291" width="29.42578125" style="114" customWidth="1"/>
    <col min="12292" max="12292" width="47.28515625" style="114" customWidth="1"/>
    <col min="12293" max="12293" width="14.42578125" style="114" customWidth="1"/>
    <col min="12294" max="12545" width="9.140625" style="114"/>
    <col min="12546" max="12546" width="0" style="114" hidden="1" customWidth="1"/>
    <col min="12547" max="12547" width="29.42578125" style="114" customWidth="1"/>
    <col min="12548" max="12548" width="47.28515625" style="114" customWidth="1"/>
    <col min="12549" max="12549" width="14.42578125" style="114" customWidth="1"/>
    <col min="12550" max="12801" width="9.140625" style="114"/>
    <col min="12802" max="12802" width="0" style="114" hidden="1" customWidth="1"/>
    <col min="12803" max="12803" width="29.42578125" style="114" customWidth="1"/>
    <col min="12804" max="12804" width="47.28515625" style="114" customWidth="1"/>
    <col min="12805" max="12805" width="14.42578125" style="114" customWidth="1"/>
    <col min="12806" max="13057" width="9.140625" style="114"/>
    <col min="13058" max="13058" width="0" style="114" hidden="1" customWidth="1"/>
    <col min="13059" max="13059" width="29.42578125" style="114" customWidth="1"/>
    <col min="13060" max="13060" width="47.28515625" style="114" customWidth="1"/>
    <col min="13061" max="13061" width="14.42578125" style="114" customWidth="1"/>
    <col min="13062" max="13313" width="9.140625" style="114"/>
    <col min="13314" max="13314" width="0" style="114" hidden="1" customWidth="1"/>
    <col min="13315" max="13315" width="29.42578125" style="114" customWidth="1"/>
    <col min="13316" max="13316" width="47.28515625" style="114" customWidth="1"/>
    <col min="13317" max="13317" width="14.42578125" style="114" customWidth="1"/>
    <col min="13318" max="13569" width="9.140625" style="114"/>
    <col min="13570" max="13570" width="0" style="114" hidden="1" customWidth="1"/>
    <col min="13571" max="13571" width="29.42578125" style="114" customWidth="1"/>
    <col min="13572" max="13572" width="47.28515625" style="114" customWidth="1"/>
    <col min="13573" max="13573" width="14.42578125" style="114" customWidth="1"/>
    <col min="13574" max="13825" width="9.140625" style="114"/>
    <col min="13826" max="13826" width="0" style="114" hidden="1" customWidth="1"/>
    <col min="13827" max="13827" width="29.42578125" style="114" customWidth="1"/>
    <col min="13828" max="13828" width="47.28515625" style="114" customWidth="1"/>
    <col min="13829" max="13829" width="14.42578125" style="114" customWidth="1"/>
    <col min="13830" max="14081" width="9.140625" style="114"/>
    <col min="14082" max="14082" width="0" style="114" hidden="1" customWidth="1"/>
    <col min="14083" max="14083" width="29.42578125" style="114" customWidth="1"/>
    <col min="14084" max="14084" width="47.28515625" style="114" customWidth="1"/>
    <col min="14085" max="14085" width="14.42578125" style="114" customWidth="1"/>
    <col min="14086" max="14337" width="9.140625" style="114"/>
    <col min="14338" max="14338" width="0" style="114" hidden="1" customWidth="1"/>
    <col min="14339" max="14339" width="29.42578125" style="114" customWidth="1"/>
    <col min="14340" max="14340" width="47.28515625" style="114" customWidth="1"/>
    <col min="14341" max="14341" width="14.42578125" style="114" customWidth="1"/>
    <col min="14342" max="14593" width="9.140625" style="114"/>
    <col min="14594" max="14594" width="0" style="114" hidden="1" customWidth="1"/>
    <col min="14595" max="14595" width="29.42578125" style="114" customWidth="1"/>
    <col min="14596" max="14596" width="47.28515625" style="114" customWidth="1"/>
    <col min="14597" max="14597" width="14.42578125" style="114" customWidth="1"/>
    <col min="14598" max="14849" width="9.140625" style="114"/>
    <col min="14850" max="14850" width="0" style="114" hidden="1" customWidth="1"/>
    <col min="14851" max="14851" width="29.42578125" style="114" customWidth="1"/>
    <col min="14852" max="14852" width="47.28515625" style="114" customWidth="1"/>
    <col min="14853" max="14853" width="14.42578125" style="114" customWidth="1"/>
    <col min="14854" max="15105" width="9.140625" style="114"/>
    <col min="15106" max="15106" width="0" style="114" hidden="1" customWidth="1"/>
    <col min="15107" max="15107" width="29.42578125" style="114" customWidth="1"/>
    <col min="15108" max="15108" width="47.28515625" style="114" customWidth="1"/>
    <col min="15109" max="15109" width="14.42578125" style="114" customWidth="1"/>
    <col min="15110" max="15361" width="9.140625" style="114"/>
    <col min="15362" max="15362" width="0" style="114" hidden="1" customWidth="1"/>
    <col min="15363" max="15363" width="29.42578125" style="114" customWidth="1"/>
    <col min="15364" max="15364" width="47.28515625" style="114" customWidth="1"/>
    <col min="15365" max="15365" width="14.42578125" style="114" customWidth="1"/>
    <col min="15366" max="15617" width="9.140625" style="114"/>
    <col min="15618" max="15618" width="0" style="114" hidden="1" customWidth="1"/>
    <col min="15619" max="15619" width="29.42578125" style="114" customWidth="1"/>
    <col min="15620" max="15620" width="47.28515625" style="114" customWidth="1"/>
    <col min="15621" max="15621" width="14.42578125" style="114" customWidth="1"/>
    <col min="15622" max="15873" width="9.140625" style="114"/>
    <col min="15874" max="15874" width="0" style="114" hidden="1" customWidth="1"/>
    <col min="15875" max="15875" width="29.42578125" style="114" customWidth="1"/>
    <col min="15876" max="15876" width="47.28515625" style="114" customWidth="1"/>
    <col min="15877" max="15877" width="14.42578125" style="114" customWidth="1"/>
    <col min="15878" max="16129" width="9.140625" style="114"/>
    <col min="16130" max="16130" width="0" style="114" hidden="1" customWidth="1"/>
    <col min="16131" max="16131" width="29.42578125" style="114" customWidth="1"/>
    <col min="16132" max="16132" width="47.28515625" style="114" customWidth="1"/>
    <col min="16133" max="16133" width="14.42578125" style="114" customWidth="1"/>
    <col min="16134" max="16384" width="9.140625" style="114"/>
  </cols>
  <sheetData>
    <row r="1" spans="3:5" x14ac:dyDescent="0.25">
      <c r="D1" s="115"/>
      <c r="E1" s="116" t="s">
        <v>656</v>
      </c>
    </row>
    <row r="2" spans="3:5" x14ac:dyDescent="0.25">
      <c r="D2" s="115"/>
      <c r="E2" s="116" t="s">
        <v>657</v>
      </c>
    </row>
    <row r="3" spans="3:5" x14ac:dyDescent="0.25">
      <c r="D3" s="115"/>
      <c r="E3" s="116" t="s">
        <v>658</v>
      </c>
    </row>
    <row r="4" spans="3:5" x14ac:dyDescent="0.25">
      <c r="D4" s="380" t="s">
        <v>907</v>
      </c>
      <c r="E4" s="381"/>
    </row>
    <row r="6" spans="3:5" x14ac:dyDescent="0.25">
      <c r="C6" s="117"/>
      <c r="D6" s="118"/>
      <c r="E6" s="119" t="s">
        <v>659</v>
      </c>
    </row>
    <row r="7" spans="3:5" x14ac:dyDescent="0.25">
      <c r="C7" s="117"/>
      <c r="D7" s="118"/>
      <c r="E7" s="119" t="s">
        <v>657</v>
      </c>
    </row>
    <row r="8" spans="3:5" x14ac:dyDescent="0.25">
      <c r="C8" s="117"/>
      <c r="D8" s="118"/>
      <c r="E8" s="119" t="s">
        <v>658</v>
      </c>
    </row>
    <row r="9" spans="3:5" x14ac:dyDescent="0.25">
      <c r="C9" s="117"/>
      <c r="D9" s="118"/>
      <c r="E9" s="119" t="s">
        <v>660</v>
      </c>
    </row>
    <row r="11" spans="3:5" ht="50.25" customHeight="1" x14ac:dyDescent="0.25">
      <c r="C11" s="382" t="s">
        <v>661</v>
      </c>
      <c r="D11" s="383"/>
      <c r="E11" s="383"/>
    </row>
    <row r="12" spans="3:5" ht="15.75" x14ac:dyDescent="0.25">
      <c r="C12" s="120"/>
      <c r="D12" s="120"/>
      <c r="E12" s="121"/>
    </row>
    <row r="13" spans="3:5" ht="30" x14ac:dyDescent="0.25">
      <c r="C13" s="122" t="s">
        <v>662</v>
      </c>
      <c r="D13" s="123" t="s">
        <v>663</v>
      </c>
      <c r="E13" s="124" t="s">
        <v>422</v>
      </c>
    </row>
    <row r="14" spans="3:5" x14ac:dyDescent="0.25">
      <c r="C14" s="125">
        <v>1</v>
      </c>
      <c r="D14" s="126">
        <v>2</v>
      </c>
      <c r="E14" s="127">
        <v>3</v>
      </c>
    </row>
    <row r="15" spans="3:5" ht="15.75" x14ac:dyDescent="0.25">
      <c r="C15" s="128" t="s">
        <v>664</v>
      </c>
      <c r="D15" s="129" t="s">
        <v>665</v>
      </c>
      <c r="E15" s="130">
        <f>E16+E73</f>
        <v>616178.50451</v>
      </c>
    </row>
    <row r="16" spans="3:5" ht="21.75" customHeight="1" x14ac:dyDescent="0.25">
      <c r="C16" s="131" t="s">
        <v>666</v>
      </c>
      <c r="D16" s="132" t="s">
        <v>667</v>
      </c>
      <c r="E16" s="133">
        <f>E17+E23+E29+E32+E36+E38+E45+E49+E51+E58+E71</f>
        <v>127725</v>
      </c>
    </row>
    <row r="17" spans="3:5" ht="15.75" x14ac:dyDescent="0.25">
      <c r="C17" s="134" t="s">
        <v>668</v>
      </c>
      <c r="D17" s="135" t="s">
        <v>669</v>
      </c>
      <c r="E17" s="136">
        <f>E18</f>
        <v>102089</v>
      </c>
    </row>
    <row r="18" spans="3:5" ht="15.75" x14ac:dyDescent="0.25">
      <c r="C18" s="137" t="s">
        <v>670</v>
      </c>
      <c r="D18" s="138" t="s">
        <v>671</v>
      </c>
      <c r="E18" s="136">
        <f>E19+E20+E21+E22</f>
        <v>102089</v>
      </c>
    </row>
    <row r="19" spans="3:5" ht="100.5" customHeight="1" x14ac:dyDescent="0.25">
      <c r="C19" s="139" t="s">
        <v>672</v>
      </c>
      <c r="D19" s="140" t="s">
        <v>673</v>
      </c>
      <c r="E19" s="136">
        <f>95430+5920</f>
        <v>101350</v>
      </c>
    </row>
    <row r="20" spans="3:5" ht="144" customHeight="1" x14ac:dyDescent="0.25">
      <c r="C20" s="139" t="s">
        <v>674</v>
      </c>
      <c r="D20" s="140" t="s">
        <v>675</v>
      </c>
      <c r="E20" s="136">
        <f>350+32+16</f>
        <v>398</v>
      </c>
    </row>
    <row r="21" spans="3:5" ht="63" x14ac:dyDescent="0.25">
      <c r="C21" s="141" t="s">
        <v>676</v>
      </c>
      <c r="D21" s="142" t="s">
        <v>677</v>
      </c>
      <c r="E21" s="136">
        <v>280</v>
      </c>
    </row>
    <row r="22" spans="3:5" ht="110.25" x14ac:dyDescent="0.25">
      <c r="C22" s="141" t="s">
        <v>678</v>
      </c>
      <c r="D22" s="142" t="s">
        <v>679</v>
      </c>
      <c r="E22" s="136">
        <f>80-19</f>
        <v>61</v>
      </c>
    </row>
    <row r="23" spans="3:5" ht="50.25" customHeight="1" x14ac:dyDescent="0.25">
      <c r="C23" s="139" t="s">
        <v>680</v>
      </c>
      <c r="D23" s="140" t="s">
        <v>681</v>
      </c>
      <c r="E23" s="136">
        <f>E24</f>
        <v>5661.0999999999995</v>
      </c>
    </row>
    <row r="24" spans="3:5" ht="59.25" customHeight="1" x14ac:dyDescent="0.25">
      <c r="C24" s="139" t="s">
        <v>682</v>
      </c>
      <c r="D24" s="143" t="s">
        <v>683</v>
      </c>
      <c r="E24" s="136">
        <f>E25+E26+E27+E28</f>
        <v>5661.0999999999995</v>
      </c>
    </row>
    <row r="25" spans="3:5" ht="94.5" x14ac:dyDescent="0.25">
      <c r="C25" s="139" t="s">
        <v>684</v>
      </c>
      <c r="D25" s="140" t="s">
        <v>685</v>
      </c>
      <c r="E25" s="136">
        <f>1899.5+633</f>
        <v>2532.5</v>
      </c>
    </row>
    <row r="26" spans="3:5" ht="114" customHeight="1" x14ac:dyDescent="0.25">
      <c r="C26" s="139" t="s">
        <v>686</v>
      </c>
      <c r="D26" s="140" t="s">
        <v>687</v>
      </c>
      <c r="E26" s="136">
        <f>19.1+5</f>
        <v>24.1</v>
      </c>
    </row>
    <row r="27" spans="3:5" ht="96" customHeight="1" x14ac:dyDescent="0.25">
      <c r="C27" s="139" t="s">
        <v>688</v>
      </c>
      <c r="D27" s="140" t="s">
        <v>689</v>
      </c>
      <c r="E27" s="136">
        <f>3162.8+500</f>
        <v>3662.8</v>
      </c>
    </row>
    <row r="28" spans="3:5" ht="94.5" x14ac:dyDescent="0.25">
      <c r="C28" s="144" t="s">
        <v>690</v>
      </c>
      <c r="D28" s="145" t="s">
        <v>691</v>
      </c>
      <c r="E28" s="136">
        <f>-324.3-234</f>
        <v>-558.29999999999995</v>
      </c>
    </row>
    <row r="29" spans="3:5" ht="15.75" x14ac:dyDescent="0.25">
      <c r="C29" s="134" t="s">
        <v>692</v>
      </c>
      <c r="D29" s="146" t="s">
        <v>693</v>
      </c>
      <c r="E29" s="136">
        <f>E30+E31</f>
        <v>3125</v>
      </c>
    </row>
    <row r="30" spans="3:5" ht="31.5" x14ac:dyDescent="0.25">
      <c r="C30" s="134" t="s">
        <v>694</v>
      </c>
      <c r="D30" s="147" t="s">
        <v>695</v>
      </c>
      <c r="E30" s="136">
        <f>3500-400</f>
        <v>3100</v>
      </c>
    </row>
    <row r="31" spans="3:5" ht="48.6" customHeight="1" x14ac:dyDescent="0.25">
      <c r="C31" s="148" t="s">
        <v>696</v>
      </c>
      <c r="D31" s="149" t="s">
        <v>697</v>
      </c>
      <c r="E31" s="136">
        <v>25</v>
      </c>
    </row>
    <row r="32" spans="3:5" ht="15.75" x14ac:dyDescent="0.25">
      <c r="C32" s="134" t="s">
        <v>698</v>
      </c>
      <c r="D32" s="150" t="s">
        <v>699</v>
      </c>
      <c r="E32" s="136">
        <f>E33</f>
        <v>8460</v>
      </c>
    </row>
    <row r="33" spans="3:5" ht="15.75" x14ac:dyDescent="0.25">
      <c r="C33" s="134" t="s">
        <v>700</v>
      </c>
      <c r="D33" s="150" t="s">
        <v>701</v>
      </c>
      <c r="E33" s="136">
        <f>E34+E35</f>
        <v>8460</v>
      </c>
    </row>
    <row r="34" spans="3:5" ht="15.75" x14ac:dyDescent="0.25">
      <c r="C34" s="134" t="s">
        <v>702</v>
      </c>
      <c r="D34" s="150" t="s">
        <v>703</v>
      </c>
      <c r="E34" s="136">
        <v>642</v>
      </c>
    </row>
    <row r="35" spans="3:5" ht="15.75" x14ac:dyDescent="0.25">
      <c r="C35" s="134" t="s">
        <v>704</v>
      </c>
      <c r="D35" s="150" t="s">
        <v>705</v>
      </c>
      <c r="E35" s="136">
        <f>7008+810</f>
        <v>7818</v>
      </c>
    </row>
    <row r="36" spans="3:5" ht="15.75" x14ac:dyDescent="0.25">
      <c r="C36" s="134" t="s">
        <v>706</v>
      </c>
      <c r="D36" s="135" t="s">
        <v>707</v>
      </c>
      <c r="E36" s="136">
        <f>E37</f>
        <v>1125</v>
      </c>
    </row>
    <row r="37" spans="3:5" ht="62.45" customHeight="1" x14ac:dyDescent="0.25">
      <c r="C37" s="134" t="s">
        <v>708</v>
      </c>
      <c r="D37" s="147" t="s">
        <v>709</v>
      </c>
      <c r="E37" s="136">
        <f>900+65+160</f>
        <v>1125</v>
      </c>
    </row>
    <row r="38" spans="3:5" ht="53.25" customHeight="1" x14ac:dyDescent="0.25">
      <c r="C38" s="134" t="s">
        <v>710</v>
      </c>
      <c r="D38" s="147" t="s">
        <v>711</v>
      </c>
      <c r="E38" s="136">
        <f>E39+E43</f>
        <v>2851</v>
      </c>
    </row>
    <row r="39" spans="3:5" ht="110.25" x14ac:dyDescent="0.25">
      <c r="C39" s="151" t="s">
        <v>712</v>
      </c>
      <c r="D39" s="152" t="s">
        <v>713</v>
      </c>
      <c r="E39" s="136">
        <f>E40+E41+E42</f>
        <v>2731.5</v>
      </c>
    </row>
    <row r="40" spans="3:5" ht="114" customHeight="1" x14ac:dyDescent="0.25">
      <c r="C40" s="153" t="s">
        <v>714</v>
      </c>
      <c r="D40" s="154" t="s">
        <v>715</v>
      </c>
      <c r="E40" s="155">
        <f>890+183.5+88</f>
        <v>1161.5</v>
      </c>
    </row>
    <row r="41" spans="3:5" ht="94.5" x14ac:dyDescent="0.25">
      <c r="C41" s="156" t="s">
        <v>716</v>
      </c>
      <c r="D41" s="157" t="s">
        <v>717</v>
      </c>
      <c r="E41" s="155">
        <f>610-100</f>
        <v>510</v>
      </c>
    </row>
    <row r="42" spans="3:5" ht="79.150000000000006" customHeight="1" x14ac:dyDescent="0.25">
      <c r="C42" s="134" t="s">
        <v>718</v>
      </c>
      <c r="D42" s="158" t="s">
        <v>719</v>
      </c>
      <c r="E42" s="136">
        <f>1200-140</f>
        <v>1060</v>
      </c>
    </row>
    <row r="43" spans="3:5" ht="31.5" x14ac:dyDescent="0.25">
      <c r="C43" s="159" t="s">
        <v>720</v>
      </c>
      <c r="D43" s="160" t="s">
        <v>721</v>
      </c>
      <c r="E43" s="161">
        <f>E44</f>
        <v>119.5</v>
      </c>
    </row>
    <row r="44" spans="3:5" ht="78.75" x14ac:dyDescent="0.25">
      <c r="C44" s="162" t="s">
        <v>722</v>
      </c>
      <c r="D44" s="163" t="s">
        <v>723</v>
      </c>
      <c r="E44" s="161">
        <f>100+19.5</f>
        <v>119.5</v>
      </c>
    </row>
    <row r="45" spans="3:5" ht="31.5" x14ac:dyDescent="0.25">
      <c r="C45" s="134" t="s">
        <v>724</v>
      </c>
      <c r="D45" s="147" t="s">
        <v>725</v>
      </c>
      <c r="E45" s="161">
        <f>E48+E46+E47</f>
        <v>35</v>
      </c>
    </row>
    <row r="46" spans="3:5" ht="31.5" x14ac:dyDescent="0.25">
      <c r="C46" s="164" t="s">
        <v>726</v>
      </c>
      <c r="D46" s="157" t="s">
        <v>727</v>
      </c>
      <c r="E46" s="161">
        <v>30</v>
      </c>
    </row>
    <row r="47" spans="3:5" ht="31.5" x14ac:dyDescent="0.25">
      <c r="C47" s="164" t="s">
        <v>728</v>
      </c>
      <c r="D47" s="157" t="s">
        <v>729</v>
      </c>
      <c r="E47" s="161">
        <v>34</v>
      </c>
    </row>
    <row r="48" spans="3:5" ht="31.5" x14ac:dyDescent="0.25">
      <c r="C48" s="151" t="s">
        <v>730</v>
      </c>
      <c r="D48" s="152" t="s">
        <v>731</v>
      </c>
      <c r="E48" s="165">
        <f>200-229</f>
        <v>-29</v>
      </c>
    </row>
    <row r="49" spans="3:6" ht="54.75" customHeight="1" x14ac:dyDescent="0.25">
      <c r="C49" s="166" t="s">
        <v>732</v>
      </c>
      <c r="D49" s="167" t="s">
        <v>733</v>
      </c>
      <c r="E49" s="165">
        <f>E50</f>
        <v>446.7</v>
      </c>
    </row>
    <row r="50" spans="3:6" ht="31.5" x14ac:dyDescent="0.25">
      <c r="C50" s="166" t="s">
        <v>734</v>
      </c>
      <c r="D50" s="168" t="s">
        <v>735</v>
      </c>
      <c r="E50" s="165">
        <f>100+168+17.7+161</f>
        <v>446.7</v>
      </c>
    </row>
    <row r="51" spans="3:6" ht="38.25" customHeight="1" x14ac:dyDescent="0.25">
      <c r="C51" s="164" t="s">
        <v>736</v>
      </c>
      <c r="D51" s="169" t="s">
        <v>737</v>
      </c>
      <c r="E51" s="161">
        <f>E52+E54+E55+E56+E57+E53</f>
        <v>1613.8</v>
      </c>
    </row>
    <row r="52" spans="3:6" ht="126" x14ac:dyDescent="0.25">
      <c r="C52" s="170" t="s">
        <v>738</v>
      </c>
      <c r="D52" s="157" t="s">
        <v>739</v>
      </c>
      <c r="E52" s="161">
        <f>800-30.8-50+38</f>
        <v>757.2</v>
      </c>
    </row>
    <row r="53" spans="3:6" ht="126" x14ac:dyDescent="0.25">
      <c r="C53" s="170" t="s">
        <v>740</v>
      </c>
      <c r="D53" s="157" t="s">
        <v>741</v>
      </c>
      <c r="E53" s="161">
        <f>30.8+50</f>
        <v>80.8</v>
      </c>
    </row>
    <row r="54" spans="3:6" ht="78.75" x14ac:dyDescent="0.25">
      <c r="C54" s="170" t="s">
        <v>742</v>
      </c>
      <c r="D54" s="157" t="s">
        <v>743</v>
      </c>
      <c r="E54" s="165">
        <f>855-582</f>
        <v>273</v>
      </c>
    </row>
    <row r="55" spans="3:6" ht="66" customHeight="1" x14ac:dyDescent="0.25">
      <c r="C55" s="171" t="s">
        <v>744</v>
      </c>
      <c r="D55" s="157" t="s">
        <v>745</v>
      </c>
      <c r="E55" s="165">
        <f>476.5-139</f>
        <v>337.5</v>
      </c>
    </row>
    <row r="56" spans="3:6" ht="96" customHeight="1" x14ac:dyDescent="0.25">
      <c r="C56" s="172" t="s">
        <v>746</v>
      </c>
      <c r="D56" s="173" t="s">
        <v>747</v>
      </c>
      <c r="E56" s="165">
        <f>43+15.7+32.8+10</f>
        <v>101.5</v>
      </c>
    </row>
    <row r="57" spans="3:6" ht="94.9" customHeight="1" x14ac:dyDescent="0.25">
      <c r="C57" s="172" t="s">
        <v>748</v>
      </c>
      <c r="D57" s="173" t="s">
        <v>749</v>
      </c>
      <c r="E57" s="165">
        <f>30+9.9+17.9+6</f>
        <v>63.8</v>
      </c>
      <c r="F57" s="117"/>
    </row>
    <row r="58" spans="3:6" ht="23.25" customHeight="1" x14ac:dyDescent="0.25">
      <c r="C58" s="134" t="s">
        <v>750</v>
      </c>
      <c r="D58" s="146" t="s">
        <v>751</v>
      </c>
      <c r="E58" s="136">
        <f>E62+E70+E61+E63+E64+E68+E69+E67+E59+E60+E65+E66</f>
        <v>2310.4</v>
      </c>
      <c r="F58" s="117"/>
    </row>
    <row r="59" spans="3:6" ht="78.75" x14ac:dyDescent="0.25">
      <c r="C59" s="159" t="s">
        <v>752</v>
      </c>
      <c r="D59" s="160" t="s">
        <v>753</v>
      </c>
      <c r="E59" s="136">
        <v>1.2</v>
      </c>
      <c r="F59" s="117"/>
    </row>
    <row r="60" spans="3:6" ht="126" x14ac:dyDescent="0.25">
      <c r="C60" s="174" t="s">
        <v>754</v>
      </c>
      <c r="D60" s="175" t="s">
        <v>755</v>
      </c>
      <c r="E60" s="136">
        <v>-10</v>
      </c>
      <c r="F60" s="117"/>
    </row>
    <row r="61" spans="3:6" ht="78.75" x14ac:dyDescent="0.25">
      <c r="C61" s="176" t="s">
        <v>756</v>
      </c>
      <c r="D61" s="177" t="s">
        <v>757</v>
      </c>
      <c r="E61" s="136">
        <f>148.1+44.5+69.8+68+15</f>
        <v>345.4</v>
      </c>
      <c r="F61" s="117"/>
    </row>
    <row r="62" spans="3:6" ht="47.25" x14ac:dyDescent="0.25">
      <c r="C62" s="134" t="s">
        <v>758</v>
      </c>
      <c r="D62" s="178" t="s">
        <v>759</v>
      </c>
      <c r="E62" s="136">
        <f>50-43</f>
        <v>7</v>
      </c>
      <c r="F62" s="117"/>
    </row>
    <row r="63" spans="3:6" ht="31.5" x14ac:dyDescent="0.25">
      <c r="C63" s="179" t="s">
        <v>760</v>
      </c>
      <c r="D63" s="180" t="s">
        <v>761</v>
      </c>
      <c r="E63" s="181">
        <f>92.5+27.5+70+17+5</f>
        <v>212</v>
      </c>
      <c r="F63" s="117"/>
    </row>
    <row r="64" spans="3:6" ht="78.75" x14ac:dyDescent="0.25">
      <c r="C64" s="179" t="s">
        <v>762</v>
      </c>
      <c r="D64" s="180" t="s">
        <v>763</v>
      </c>
      <c r="E64" s="181">
        <f>3.6+0.5+1</f>
        <v>5.0999999999999996</v>
      </c>
      <c r="F64" s="117"/>
    </row>
    <row r="65" spans="3:7" ht="78.75" x14ac:dyDescent="0.25">
      <c r="C65" s="159" t="s">
        <v>764</v>
      </c>
      <c r="D65" s="182" t="s">
        <v>765</v>
      </c>
      <c r="E65" s="181">
        <f>83.5+100</f>
        <v>183.5</v>
      </c>
      <c r="F65" s="117"/>
    </row>
    <row r="66" spans="3:7" ht="31.5" x14ac:dyDescent="0.25">
      <c r="C66" s="159" t="s">
        <v>766</v>
      </c>
      <c r="D66" s="183" t="s">
        <v>767</v>
      </c>
      <c r="E66" s="181">
        <v>13</v>
      </c>
      <c r="F66" s="117"/>
    </row>
    <row r="67" spans="3:7" ht="78.75" x14ac:dyDescent="0.25">
      <c r="C67" s="179" t="s">
        <v>768</v>
      </c>
      <c r="D67" s="184" t="s">
        <v>769</v>
      </c>
      <c r="E67" s="181">
        <f>4.4+1.5</f>
        <v>5.9</v>
      </c>
      <c r="F67" s="117"/>
    </row>
    <row r="68" spans="3:7" ht="50.45" customHeight="1" x14ac:dyDescent="0.25">
      <c r="C68" s="122" t="s">
        <v>770</v>
      </c>
      <c r="D68" s="185" t="s">
        <v>771</v>
      </c>
      <c r="E68" s="181">
        <f>6+2.4+153.3+87</f>
        <v>248.70000000000002</v>
      </c>
      <c r="F68" s="117"/>
    </row>
    <row r="69" spans="3:7" ht="94.5" x14ac:dyDescent="0.25">
      <c r="C69" s="179" t="s">
        <v>772</v>
      </c>
      <c r="D69" s="180" t="s">
        <v>773</v>
      </c>
      <c r="E69" s="181">
        <f>129+16.6+36+17</f>
        <v>198.6</v>
      </c>
      <c r="F69" s="117"/>
    </row>
    <row r="70" spans="3:7" ht="45" customHeight="1" x14ac:dyDescent="0.25">
      <c r="C70" s="134" t="s">
        <v>774</v>
      </c>
      <c r="D70" s="147" t="s">
        <v>775</v>
      </c>
      <c r="E70" s="136">
        <f>1390-290</f>
        <v>1100</v>
      </c>
      <c r="F70" s="117"/>
    </row>
    <row r="71" spans="3:7" ht="15.75" x14ac:dyDescent="0.25">
      <c r="C71" s="179" t="s">
        <v>776</v>
      </c>
      <c r="D71" s="180" t="s">
        <v>777</v>
      </c>
      <c r="E71" s="136">
        <f>E72</f>
        <v>8</v>
      </c>
      <c r="F71" s="117"/>
    </row>
    <row r="72" spans="3:7" ht="31.5" x14ac:dyDescent="0.25">
      <c r="C72" s="179" t="s">
        <v>778</v>
      </c>
      <c r="D72" s="180" t="s">
        <v>779</v>
      </c>
      <c r="E72" s="136">
        <v>8</v>
      </c>
      <c r="F72" s="117"/>
    </row>
    <row r="73" spans="3:7" ht="20.25" customHeight="1" x14ac:dyDescent="0.25">
      <c r="C73" s="131" t="s">
        <v>780</v>
      </c>
      <c r="D73" s="186" t="s">
        <v>781</v>
      </c>
      <c r="E73" s="133">
        <f>E74+E77+E87+E108</f>
        <v>488453.50451</v>
      </c>
      <c r="F73" s="117"/>
      <c r="G73" s="187"/>
    </row>
    <row r="74" spans="3:7" ht="31.5" x14ac:dyDescent="0.25">
      <c r="C74" s="134" t="s">
        <v>782</v>
      </c>
      <c r="D74" s="147" t="s">
        <v>783</v>
      </c>
      <c r="E74" s="136">
        <f>E75+E76</f>
        <v>118915.9</v>
      </c>
      <c r="F74" s="188"/>
    </row>
    <row r="75" spans="3:7" ht="31.5" x14ac:dyDescent="0.25">
      <c r="C75" s="134" t="s">
        <v>784</v>
      </c>
      <c r="D75" s="147" t="s">
        <v>785</v>
      </c>
      <c r="E75" s="136">
        <v>117215.9</v>
      </c>
      <c r="F75" s="117"/>
    </row>
    <row r="76" spans="3:7" ht="47.25" x14ac:dyDescent="0.25">
      <c r="C76" s="134" t="s">
        <v>786</v>
      </c>
      <c r="D76" s="189" t="s">
        <v>653</v>
      </c>
      <c r="E76" s="136">
        <v>1700</v>
      </c>
      <c r="F76" s="117"/>
    </row>
    <row r="77" spans="3:7" ht="31.15" customHeight="1" x14ac:dyDescent="0.25">
      <c r="C77" s="134" t="s">
        <v>787</v>
      </c>
      <c r="D77" s="147" t="s">
        <v>788</v>
      </c>
      <c r="E77" s="136">
        <f>E79+E78</f>
        <v>81562.039789999995</v>
      </c>
      <c r="F77" s="117"/>
    </row>
    <row r="78" spans="3:7" ht="47.25" x14ac:dyDescent="0.25">
      <c r="C78" s="134" t="s">
        <v>789</v>
      </c>
      <c r="D78" s="147" t="s">
        <v>790</v>
      </c>
      <c r="E78" s="136">
        <f>319.373+551.739</f>
        <v>871.11200000000008</v>
      </c>
      <c r="F78" s="117"/>
    </row>
    <row r="79" spans="3:7" ht="23.25" customHeight="1" x14ac:dyDescent="0.25">
      <c r="C79" s="134" t="s">
        <v>791</v>
      </c>
      <c r="D79" s="147" t="s">
        <v>792</v>
      </c>
      <c r="E79" s="136">
        <f>E83+E84+E85+E86+E82+E80+E81</f>
        <v>80690.927790000002</v>
      </c>
      <c r="F79" s="117"/>
    </row>
    <row r="80" spans="3:7" ht="64.5" customHeight="1" x14ac:dyDescent="0.25">
      <c r="C80" s="134"/>
      <c r="D80" s="147" t="s">
        <v>793</v>
      </c>
      <c r="E80" s="136">
        <f>12514+27485.61679+12523.56</f>
        <v>52523.176789999998</v>
      </c>
      <c r="F80" s="117"/>
    </row>
    <row r="81" spans="3:6" ht="63" x14ac:dyDescent="0.25">
      <c r="C81" s="134"/>
      <c r="D81" s="189" t="s">
        <v>794</v>
      </c>
      <c r="E81" s="190">
        <v>1000</v>
      </c>
      <c r="F81" s="117"/>
    </row>
    <row r="82" spans="3:6" ht="46.9" customHeight="1" x14ac:dyDescent="0.25">
      <c r="C82" s="134"/>
      <c r="D82" s="147" t="s">
        <v>903</v>
      </c>
      <c r="E82" s="136">
        <f>7984.5+1654</f>
        <v>9638.5</v>
      </c>
      <c r="F82" s="117"/>
    </row>
    <row r="83" spans="3:6" ht="99.75" customHeight="1" x14ac:dyDescent="0.25">
      <c r="C83" s="134"/>
      <c r="D83" s="147" t="s">
        <v>796</v>
      </c>
      <c r="E83" s="136">
        <f>11961.6+32.5</f>
        <v>11994.1</v>
      </c>
      <c r="F83" s="117"/>
    </row>
    <row r="84" spans="3:6" ht="34.5" customHeight="1" x14ac:dyDescent="0.25">
      <c r="C84" s="134"/>
      <c r="D84" s="191" t="s">
        <v>797</v>
      </c>
      <c r="E84" s="136">
        <v>122.2</v>
      </c>
      <c r="F84" s="117"/>
    </row>
    <row r="85" spans="3:6" ht="243.75" customHeight="1" x14ac:dyDescent="0.25">
      <c r="C85" s="134"/>
      <c r="D85" s="191" t="s">
        <v>798</v>
      </c>
      <c r="E85" s="136">
        <v>5077.3999999999996</v>
      </c>
      <c r="F85" s="117"/>
    </row>
    <row r="86" spans="3:6" ht="36" customHeight="1" x14ac:dyDescent="0.25">
      <c r="C86" s="134"/>
      <c r="D86" s="191" t="s">
        <v>799</v>
      </c>
      <c r="E86" s="136">
        <f>335.551</f>
        <v>335.55099999999999</v>
      </c>
      <c r="F86" s="117"/>
    </row>
    <row r="87" spans="3:6" ht="36.75" customHeight="1" x14ac:dyDescent="0.25">
      <c r="C87" s="134" t="s">
        <v>800</v>
      </c>
      <c r="D87" s="192" t="s">
        <v>801</v>
      </c>
      <c r="E87" s="136">
        <f>E88+E101+E102+E104+E105+E106+E103</f>
        <v>266544.71060000005</v>
      </c>
      <c r="F87" s="117"/>
    </row>
    <row r="88" spans="3:6" ht="46.5" customHeight="1" x14ac:dyDescent="0.25">
      <c r="C88" s="134" t="s">
        <v>802</v>
      </c>
      <c r="D88" s="193" t="s">
        <v>803</v>
      </c>
      <c r="E88" s="155">
        <f>E89+E90+E91+E92+E93+E94+E95+E96+E97+E98+E99+E100</f>
        <v>256856.30000000002</v>
      </c>
      <c r="F88" s="194"/>
    </row>
    <row r="89" spans="3:6" ht="48.6" customHeight="1" x14ac:dyDescent="0.25">
      <c r="C89" s="134"/>
      <c r="D89" s="195" t="s">
        <v>804</v>
      </c>
      <c r="E89" s="196">
        <f>218995.8+4177.1+3836.8+15435.2+689+200</f>
        <v>243333.9</v>
      </c>
    </row>
    <row r="90" spans="3:6" ht="44.45" customHeight="1" x14ac:dyDescent="0.25">
      <c r="C90" s="134"/>
      <c r="D90" s="195" t="s">
        <v>805</v>
      </c>
      <c r="E90" s="197">
        <v>3.9</v>
      </c>
    </row>
    <row r="91" spans="3:6" ht="64.900000000000006" customHeight="1" x14ac:dyDescent="0.25">
      <c r="C91" s="134"/>
      <c r="D91" s="195" t="s">
        <v>806</v>
      </c>
      <c r="E91" s="197">
        <v>421</v>
      </c>
    </row>
    <row r="92" spans="3:6" ht="51" customHeight="1" x14ac:dyDescent="0.25">
      <c r="C92" s="134"/>
      <c r="D92" s="195" t="s">
        <v>807</v>
      </c>
      <c r="E92" s="197">
        <v>881.1</v>
      </c>
    </row>
    <row r="93" spans="3:6" ht="95.25" customHeight="1" x14ac:dyDescent="0.25">
      <c r="C93" s="134"/>
      <c r="D93" s="198" t="s">
        <v>808</v>
      </c>
      <c r="E93" s="197">
        <v>9.4</v>
      </c>
    </row>
    <row r="94" spans="3:6" ht="96.6" customHeight="1" x14ac:dyDescent="0.25">
      <c r="C94" s="134"/>
      <c r="D94" s="199" t="s">
        <v>809</v>
      </c>
      <c r="E94" s="197">
        <v>1.2</v>
      </c>
    </row>
    <row r="95" spans="3:6" ht="115.5" customHeight="1" x14ac:dyDescent="0.25">
      <c r="C95" s="134"/>
      <c r="D95" s="200" t="s">
        <v>810</v>
      </c>
      <c r="E95" s="197">
        <f>7168.8+463</f>
        <v>7631.8</v>
      </c>
    </row>
    <row r="96" spans="3:6" ht="94.15" customHeight="1" x14ac:dyDescent="0.25">
      <c r="C96" s="134"/>
      <c r="D96" s="200" t="s">
        <v>811</v>
      </c>
      <c r="E96" s="197">
        <v>286.7</v>
      </c>
    </row>
    <row r="97" spans="3:5" ht="33" customHeight="1" x14ac:dyDescent="0.25">
      <c r="C97" s="134"/>
      <c r="D97" s="201" t="s">
        <v>812</v>
      </c>
      <c r="E97" s="197">
        <v>3738.8</v>
      </c>
    </row>
    <row r="98" spans="3:5" ht="63" x14ac:dyDescent="0.25">
      <c r="C98" s="134"/>
      <c r="D98" s="202" t="s">
        <v>813</v>
      </c>
      <c r="E98" s="197">
        <v>395.1</v>
      </c>
    </row>
    <row r="99" spans="3:5" ht="63" x14ac:dyDescent="0.25">
      <c r="C99" s="134"/>
      <c r="D99" s="202" t="s">
        <v>814</v>
      </c>
      <c r="E99" s="197">
        <v>43.7</v>
      </c>
    </row>
    <row r="100" spans="3:5" ht="81" customHeight="1" x14ac:dyDescent="0.25">
      <c r="C100" s="134"/>
      <c r="D100" s="203" t="s">
        <v>815</v>
      </c>
      <c r="E100" s="197">
        <v>109.7</v>
      </c>
    </row>
    <row r="101" spans="3:5" ht="78.599999999999994" customHeight="1" x14ac:dyDescent="0.25">
      <c r="C101" s="204" t="s">
        <v>816</v>
      </c>
      <c r="D101" s="205" t="s">
        <v>817</v>
      </c>
      <c r="E101" s="155">
        <v>6485.07024</v>
      </c>
    </row>
    <row r="102" spans="3:5" ht="84" customHeight="1" x14ac:dyDescent="0.25">
      <c r="C102" s="134" t="s">
        <v>818</v>
      </c>
      <c r="D102" s="206" t="s">
        <v>819</v>
      </c>
      <c r="E102" s="136">
        <v>52.2</v>
      </c>
    </row>
    <row r="103" spans="3:5" ht="131.25" customHeight="1" x14ac:dyDescent="0.25">
      <c r="C103" s="207" t="s">
        <v>820</v>
      </c>
      <c r="D103" s="208" t="s">
        <v>647</v>
      </c>
      <c r="E103" s="136">
        <v>1301.58</v>
      </c>
    </row>
    <row r="104" spans="3:5" ht="65.25" customHeight="1" x14ac:dyDescent="0.25">
      <c r="C104" s="207" t="s">
        <v>821</v>
      </c>
      <c r="D104" s="208" t="s">
        <v>822</v>
      </c>
      <c r="E104" s="136">
        <f>2.9+186.32+0.67148</f>
        <v>189.89148</v>
      </c>
    </row>
    <row r="105" spans="3:5" ht="47.45" customHeight="1" x14ac:dyDescent="0.25">
      <c r="C105" s="134" t="s">
        <v>823</v>
      </c>
      <c r="D105" s="209" t="s">
        <v>824</v>
      </c>
      <c r="E105" s="136">
        <v>1596</v>
      </c>
    </row>
    <row r="106" spans="3:5" ht="43.5" customHeight="1" x14ac:dyDescent="0.25">
      <c r="C106" s="204" t="s">
        <v>825</v>
      </c>
      <c r="D106" s="206" t="s">
        <v>826</v>
      </c>
      <c r="E106" s="136">
        <f>E107</f>
        <v>63.668880000000001</v>
      </c>
    </row>
    <row r="107" spans="3:5" ht="81" customHeight="1" x14ac:dyDescent="0.25">
      <c r="C107" s="134"/>
      <c r="D107" s="210" t="s">
        <v>827</v>
      </c>
      <c r="E107" s="136">
        <v>63.668880000000001</v>
      </c>
    </row>
    <row r="108" spans="3:5" ht="21.75" customHeight="1" x14ac:dyDescent="0.25">
      <c r="C108" s="211" t="s">
        <v>828</v>
      </c>
      <c r="D108" s="212" t="s">
        <v>829</v>
      </c>
      <c r="E108" s="136">
        <f>E109+E114</f>
        <v>21430.85412</v>
      </c>
    </row>
    <row r="109" spans="3:5" ht="86.25" customHeight="1" x14ac:dyDescent="0.25">
      <c r="C109" s="211" t="s">
        <v>830</v>
      </c>
      <c r="D109" s="212" t="s">
        <v>831</v>
      </c>
      <c r="E109" s="136">
        <f>E110+E111+E112+E113</f>
        <v>8594.8381200000003</v>
      </c>
    </row>
    <row r="110" spans="3:5" ht="15.75" x14ac:dyDescent="0.25">
      <c r="C110" s="211"/>
      <c r="D110" s="212" t="s">
        <v>566</v>
      </c>
      <c r="E110" s="136">
        <f>6144.3+296.27305+1315.008+227+125.20082-0.07378-262.34028-200.23269</f>
        <v>7645.1351199999999</v>
      </c>
    </row>
    <row r="111" spans="3:5" ht="15.75" x14ac:dyDescent="0.25">
      <c r="C111" s="211"/>
      <c r="D111" s="212" t="s">
        <v>567</v>
      </c>
      <c r="E111" s="136">
        <f>461.1-101.23728+262.34028</f>
        <v>622.20299999999997</v>
      </c>
    </row>
    <row r="112" spans="3:5" ht="15.75" x14ac:dyDescent="0.25">
      <c r="C112" s="211"/>
      <c r="D112" s="212" t="s">
        <v>832</v>
      </c>
      <c r="E112" s="136">
        <v>166.4</v>
      </c>
    </row>
    <row r="113" spans="3:6" ht="15.75" x14ac:dyDescent="0.25">
      <c r="C113" s="211"/>
      <c r="D113" s="212" t="s">
        <v>568</v>
      </c>
      <c r="E113" s="136">
        <v>161.1</v>
      </c>
    </row>
    <row r="114" spans="3:6" ht="37.5" customHeight="1" x14ac:dyDescent="0.25">
      <c r="C114" s="213" t="s">
        <v>833</v>
      </c>
      <c r="D114" s="214" t="s">
        <v>834</v>
      </c>
      <c r="E114" s="215">
        <f>E118+E115+E116+E117</f>
        <v>12836.016</v>
      </c>
    </row>
    <row r="115" spans="3:6" ht="48.75" customHeight="1" x14ac:dyDescent="0.25">
      <c r="C115" s="213"/>
      <c r="D115" s="214" t="s">
        <v>835</v>
      </c>
      <c r="E115" s="216">
        <v>12154.65</v>
      </c>
    </row>
    <row r="116" spans="3:6" ht="47.25" x14ac:dyDescent="0.25">
      <c r="C116" s="217"/>
      <c r="D116" s="218" t="s">
        <v>836</v>
      </c>
      <c r="E116" s="216">
        <v>20</v>
      </c>
    </row>
    <row r="117" spans="3:6" ht="47.25" x14ac:dyDescent="0.25">
      <c r="C117" s="219"/>
      <c r="D117" s="220" t="s">
        <v>837</v>
      </c>
      <c r="E117" s="216">
        <v>217.47</v>
      </c>
    </row>
    <row r="118" spans="3:6" ht="33.75" customHeight="1" x14ac:dyDescent="0.25">
      <c r="C118" s="221"/>
      <c r="D118" s="222" t="s">
        <v>838</v>
      </c>
      <c r="E118" s="215">
        <f>1315.008+443.896-1315.008</f>
        <v>443.89599999999996</v>
      </c>
      <c r="F118" s="223" t="s">
        <v>504</v>
      </c>
    </row>
  </sheetData>
  <mergeCells count="2">
    <mergeCell ref="D4:E4"/>
    <mergeCell ref="C11:E11"/>
  </mergeCells>
  <pageMargins left="0.38" right="0.17" top="0.22" bottom="0.17" header="0.19" footer="0.17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F37"/>
  <sheetViews>
    <sheetView tabSelected="1" view="pageBreakPreview" zoomScaleSheetLayoutView="100" workbookViewId="0">
      <selection activeCell="C5" sqref="C5"/>
    </sheetView>
  </sheetViews>
  <sheetFormatPr defaultRowHeight="12.75" x14ac:dyDescent="0.2"/>
  <cols>
    <col min="1" max="1" width="7.140625" customWidth="1"/>
    <col min="2" max="2" width="33.28515625" customWidth="1"/>
    <col min="3" max="3" width="53.7109375" customWidth="1"/>
    <col min="4" max="4" width="19" customWidth="1"/>
    <col min="5" max="5" width="2.85546875" customWidth="1"/>
  </cols>
  <sheetData>
    <row r="1" spans="2:6" ht="13.5" x14ac:dyDescent="0.25">
      <c r="B1" s="391" t="s">
        <v>906</v>
      </c>
      <c r="C1" s="393"/>
      <c r="D1" s="393"/>
    </row>
    <row r="2" spans="2:6" ht="13.5" x14ac:dyDescent="0.25">
      <c r="B2" s="391" t="s">
        <v>0</v>
      </c>
      <c r="C2" s="393"/>
      <c r="D2" s="393"/>
    </row>
    <row r="3" spans="2:6" ht="13.5" x14ac:dyDescent="0.25">
      <c r="B3" s="391" t="s">
        <v>1</v>
      </c>
      <c r="C3" s="393"/>
      <c r="D3" s="393"/>
    </row>
    <row r="4" spans="2:6" ht="15" x14ac:dyDescent="0.25">
      <c r="C4" s="389" t="s">
        <v>907</v>
      </c>
      <c r="D4" s="389"/>
    </row>
    <row r="6" spans="2:6" x14ac:dyDescent="0.2">
      <c r="D6" s="28" t="s">
        <v>570</v>
      </c>
      <c r="E6" s="17"/>
    </row>
    <row r="7" spans="2:6" x14ac:dyDescent="0.2">
      <c r="D7" s="28" t="s">
        <v>505</v>
      </c>
      <c r="E7" s="17"/>
    </row>
    <row r="8" spans="2:6" x14ac:dyDescent="0.2">
      <c r="D8" s="28" t="s">
        <v>506</v>
      </c>
      <c r="E8" s="17"/>
    </row>
    <row r="9" spans="2:6" x14ac:dyDescent="0.2">
      <c r="D9" s="28" t="s">
        <v>2</v>
      </c>
      <c r="E9" s="17"/>
    </row>
    <row r="10" spans="2:6" x14ac:dyDescent="0.2">
      <c r="D10" s="28"/>
      <c r="E10" s="17"/>
    </row>
    <row r="11" spans="2:6" ht="19.5" customHeight="1" x14ac:dyDescent="0.2">
      <c r="B11" s="411" t="s">
        <v>571</v>
      </c>
      <c r="C11" s="411"/>
      <c r="D11" s="412"/>
      <c r="E11" s="17"/>
    </row>
    <row r="12" spans="2:6" x14ac:dyDescent="0.2">
      <c r="D12" s="28"/>
      <c r="E12" s="17"/>
    </row>
    <row r="13" spans="2:6" ht="48.75" customHeight="1" x14ac:dyDescent="0.25">
      <c r="B13" s="56" t="s">
        <v>572</v>
      </c>
      <c r="C13" s="56" t="s">
        <v>573</v>
      </c>
      <c r="D13" s="56" t="s">
        <v>574</v>
      </c>
      <c r="F13" s="57"/>
    </row>
    <row r="14" spans="2:6" ht="15" customHeight="1" x14ac:dyDescent="0.25">
      <c r="B14" s="56">
        <v>1</v>
      </c>
      <c r="C14" s="56">
        <v>2</v>
      </c>
      <c r="D14" s="56">
        <v>3</v>
      </c>
      <c r="F14" s="57"/>
    </row>
    <row r="15" spans="2:6" ht="33" customHeight="1" x14ac:dyDescent="0.25">
      <c r="B15" s="58" t="s">
        <v>575</v>
      </c>
      <c r="C15" s="58" t="s">
        <v>576</v>
      </c>
      <c r="D15" s="59">
        <f>D16+D28</f>
        <v>4132.93</v>
      </c>
    </row>
    <row r="16" spans="2:6" ht="37.5" customHeight="1" x14ac:dyDescent="0.25">
      <c r="B16" s="60" t="s">
        <v>577</v>
      </c>
      <c r="C16" s="61" t="s">
        <v>578</v>
      </c>
      <c r="D16" s="62">
        <f>D25+D18+D21</f>
        <v>0</v>
      </c>
    </row>
    <row r="17" spans="2:4" ht="30" customHeight="1" x14ac:dyDescent="0.2">
      <c r="B17" s="63" t="s">
        <v>579</v>
      </c>
      <c r="C17" s="64" t="s">
        <v>580</v>
      </c>
      <c r="D17" s="65">
        <f>D18</f>
        <v>-2966.3</v>
      </c>
    </row>
    <row r="18" spans="2:4" ht="39.75" customHeight="1" x14ac:dyDescent="0.2">
      <c r="B18" s="63" t="s">
        <v>581</v>
      </c>
      <c r="C18" s="64" t="s">
        <v>582</v>
      </c>
      <c r="D18" s="65">
        <v>-2966.3</v>
      </c>
    </row>
    <row r="19" spans="2:4" ht="79.5" customHeight="1" x14ac:dyDescent="0.25">
      <c r="B19" s="63" t="s">
        <v>583</v>
      </c>
      <c r="C19" s="66" t="s">
        <v>584</v>
      </c>
      <c r="D19" s="67">
        <v>2966.3</v>
      </c>
    </row>
    <row r="20" spans="2:4" ht="69.75" customHeight="1" x14ac:dyDescent="0.25">
      <c r="B20" s="63" t="s">
        <v>585</v>
      </c>
      <c r="C20" s="64" t="s">
        <v>586</v>
      </c>
      <c r="D20" s="67">
        <v>2966.3</v>
      </c>
    </row>
    <row r="21" spans="2:4" ht="28.15" customHeight="1" x14ac:dyDescent="0.25">
      <c r="B21" s="68" t="s">
        <v>587</v>
      </c>
      <c r="C21" s="66" t="s">
        <v>588</v>
      </c>
      <c r="D21" s="67">
        <f>D22</f>
        <v>2966.3</v>
      </c>
    </row>
    <row r="22" spans="2:4" ht="34.5" customHeight="1" x14ac:dyDescent="0.2">
      <c r="B22" s="69" t="s">
        <v>589</v>
      </c>
      <c r="C22" s="66" t="s">
        <v>590</v>
      </c>
      <c r="D22" s="65">
        <f>D24</f>
        <v>2966.3</v>
      </c>
    </row>
    <row r="23" spans="2:4" ht="34.5" customHeight="1" x14ac:dyDescent="0.2">
      <c r="B23" s="70" t="s">
        <v>591</v>
      </c>
      <c r="C23" s="66" t="s">
        <v>592</v>
      </c>
      <c r="D23" s="65">
        <f>D24</f>
        <v>2966.3</v>
      </c>
    </row>
    <row r="24" spans="2:4" ht="44.25" customHeight="1" x14ac:dyDescent="0.25">
      <c r="B24" s="69" t="s">
        <v>593</v>
      </c>
      <c r="C24" s="64" t="s">
        <v>594</v>
      </c>
      <c r="D24" s="67">
        <v>2966.3</v>
      </c>
    </row>
    <row r="25" spans="2:4" ht="32.25" customHeight="1" x14ac:dyDescent="0.2">
      <c r="B25" s="71" t="s">
        <v>595</v>
      </c>
      <c r="C25" s="72" t="s">
        <v>596</v>
      </c>
      <c r="D25" s="65">
        <f>D26</f>
        <v>0</v>
      </c>
    </row>
    <row r="26" spans="2:4" ht="40.5" customHeight="1" x14ac:dyDescent="0.2">
      <c r="B26" s="71" t="s">
        <v>597</v>
      </c>
      <c r="C26" s="72" t="s">
        <v>598</v>
      </c>
      <c r="D26" s="65">
        <f>D27</f>
        <v>0</v>
      </c>
    </row>
    <row r="27" spans="2:4" ht="39" customHeight="1" x14ac:dyDescent="0.2">
      <c r="B27" s="71" t="s">
        <v>599</v>
      </c>
      <c r="C27" s="72" t="s">
        <v>600</v>
      </c>
      <c r="D27" s="65">
        <v>0</v>
      </c>
    </row>
    <row r="28" spans="2:4" ht="31.5" customHeight="1" x14ac:dyDescent="0.2">
      <c r="B28" s="73" t="s">
        <v>601</v>
      </c>
      <c r="C28" s="74" t="s">
        <v>602</v>
      </c>
      <c r="D28" s="75">
        <f>D33</f>
        <v>4132.93</v>
      </c>
    </row>
    <row r="29" spans="2:4" ht="18.600000000000001" customHeight="1" x14ac:dyDescent="0.2">
      <c r="B29" s="69" t="s">
        <v>603</v>
      </c>
      <c r="C29" s="76" t="s">
        <v>604</v>
      </c>
      <c r="D29" s="77">
        <v>0</v>
      </c>
    </row>
    <row r="30" spans="2:4" ht="19.899999999999999" customHeight="1" x14ac:dyDescent="0.2">
      <c r="B30" s="69" t="s">
        <v>605</v>
      </c>
      <c r="C30" s="76" t="s">
        <v>606</v>
      </c>
      <c r="D30" s="77">
        <v>0</v>
      </c>
    </row>
    <row r="31" spans="2:4" ht="16.899999999999999" customHeight="1" x14ac:dyDescent="0.2">
      <c r="B31" s="69" t="s">
        <v>607</v>
      </c>
      <c r="C31" s="76" t="s">
        <v>606</v>
      </c>
      <c r="D31" s="77">
        <v>0</v>
      </c>
    </row>
    <row r="32" spans="2:4" ht="31.5" customHeight="1" x14ac:dyDescent="0.2">
      <c r="B32" s="78" t="s">
        <v>608</v>
      </c>
      <c r="C32" s="79" t="s">
        <v>609</v>
      </c>
      <c r="D32" s="77">
        <v>0</v>
      </c>
    </row>
    <row r="33" spans="2:5" ht="15" x14ac:dyDescent="0.2">
      <c r="B33" s="69" t="s">
        <v>610</v>
      </c>
      <c r="C33" s="76" t="s">
        <v>611</v>
      </c>
      <c r="D33" s="80">
        <f>D34</f>
        <v>4132.93</v>
      </c>
    </row>
    <row r="34" spans="2:5" ht="19.899999999999999" customHeight="1" x14ac:dyDescent="0.2">
      <c r="B34" s="69" t="s">
        <v>612</v>
      </c>
      <c r="C34" s="76" t="s">
        <v>613</v>
      </c>
      <c r="D34" s="80">
        <f>D35</f>
        <v>4132.93</v>
      </c>
    </row>
    <row r="35" spans="2:5" ht="27" customHeight="1" x14ac:dyDescent="0.2">
      <c r="B35" s="69" t="s">
        <v>614</v>
      </c>
      <c r="C35" s="76" t="s">
        <v>615</v>
      </c>
      <c r="D35" s="80">
        <f>D36</f>
        <v>4132.93</v>
      </c>
    </row>
    <row r="36" spans="2:5" ht="31.5" customHeight="1" x14ac:dyDescent="0.25">
      <c r="B36" s="69" t="s">
        <v>616</v>
      </c>
      <c r="C36" s="76" t="s">
        <v>617</v>
      </c>
      <c r="D36" s="80">
        <v>4132.93</v>
      </c>
      <c r="E36" s="15" t="s">
        <v>504</v>
      </c>
    </row>
    <row r="37" spans="2:5" ht="15.75" x14ac:dyDescent="0.25">
      <c r="D37" s="81"/>
    </row>
  </sheetData>
  <mergeCells count="5">
    <mergeCell ref="B1:D1"/>
    <mergeCell ref="B2:D2"/>
    <mergeCell ref="B3:D3"/>
    <mergeCell ref="C4:D4"/>
    <mergeCell ref="B11:D11"/>
  </mergeCells>
  <pageMargins left="0.33" right="0.23622047244094491" top="0.27559055118110237" bottom="0.47244094488188981" header="0.27559055118110237" footer="0.47244094488188981"/>
  <pageSetup paperSize="9" scale="76" orientation="portrait" r:id="rId1"/>
  <headerFooter alignWithMargins="0"/>
  <rowBreaks count="1" manualBreakCount="1">
    <brk id="3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3"/>
  <sheetViews>
    <sheetView view="pageBreakPreview" zoomScale="80" zoomScaleSheetLayoutView="80" workbookViewId="0">
      <selection activeCell="C4" sqref="C4:D4"/>
    </sheetView>
  </sheetViews>
  <sheetFormatPr defaultRowHeight="15" x14ac:dyDescent="0.25"/>
  <cols>
    <col min="1" max="1" width="29.5703125" style="224" customWidth="1"/>
    <col min="2" max="2" width="47.28515625" style="225" customWidth="1"/>
    <col min="3" max="3" width="12.7109375" style="224" customWidth="1"/>
    <col min="4" max="4" width="12.5703125" style="224" customWidth="1"/>
    <col min="5" max="5" width="2.85546875" style="224" customWidth="1"/>
    <col min="6" max="256" width="9.140625" style="224"/>
    <col min="257" max="257" width="29.5703125" style="224" customWidth="1"/>
    <col min="258" max="258" width="41.85546875" style="224" customWidth="1"/>
    <col min="259" max="259" width="12.42578125" style="224" customWidth="1"/>
    <col min="260" max="260" width="12.85546875" style="224" customWidth="1"/>
    <col min="261" max="512" width="9.140625" style="224"/>
    <col min="513" max="513" width="29.5703125" style="224" customWidth="1"/>
    <col min="514" max="514" width="41.85546875" style="224" customWidth="1"/>
    <col min="515" max="515" width="12.42578125" style="224" customWidth="1"/>
    <col min="516" max="516" width="12.85546875" style="224" customWidth="1"/>
    <col min="517" max="768" width="9.140625" style="224"/>
    <col min="769" max="769" width="29.5703125" style="224" customWidth="1"/>
    <col min="770" max="770" width="41.85546875" style="224" customWidth="1"/>
    <col min="771" max="771" width="12.42578125" style="224" customWidth="1"/>
    <col min="772" max="772" width="12.85546875" style="224" customWidth="1"/>
    <col min="773" max="1024" width="9.140625" style="224"/>
    <col min="1025" max="1025" width="29.5703125" style="224" customWidth="1"/>
    <col min="1026" max="1026" width="41.85546875" style="224" customWidth="1"/>
    <col min="1027" max="1027" width="12.42578125" style="224" customWidth="1"/>
    <col min="1028" max="1028" width="12.85546875" style="224" customWidth="1"/>
    <col min="1029" max="1280" width="9.140625" style="224"/>
    <col min="1281" max="1281" width="29.5703125" style="224" customWidth="1"/>
    <col min="1282" max="1282" width="41.85546875" style="224" customWidth="1"/>
    <col min="1283" max="1283" width="12.42578125" style="224" customWidth="1"/>
    <col min="1284" max="1284" width="12.85546875" style="224" customWidth="1"/>
    <col min="1285" max="1536" width="9.140625" style="224"/>
    <col min="1537" max="1537" width="29.5703125" style="224" customWidth="1"/>
    <col min="1538" max="1538" width="41.85546875" style="224" customWidth="1"/>
    <col min="1539" max="1539" width="12.42578125" style="224" customWidth="1"/>
    <col min="1540" max="1540" width="12.85546875" style="224" customWidth="1"/>
    <col min="1541" max="1792" width="9.140625" style="224"/>
    <col min="1793" max="1793" width="29.5703125" style="224" customWidth="1"/>
    <col min="1794" max="1794" width="41.85546875" style="224" customWidth="1"/>
    <col min="1795" max="1795" width="12.42578125" style="224" customWidth="1"/>
    <col min="1796" max="1796" width="12.85546875" style="224" customWidth="1"/>
    <col min="1797" max="2048" width="9.140625" style="224"/>
    <col min="2049" max="2049" width="29.5703125" style="224" customWidth="1"/>
    <col min="2050" max="2050" width="41.85546875" style="224" customWidth="1"/>
    <col min="2051" max="2051" width="12.42578125" style="224" customWidth="1"/>
    <col min="2052" max="2052" width="12.85546875" style="224" customWidth="1"/>
    <col min="2053" max="2304" width="9.140625" style="224"/>
    <col min="2305" max="2305" width="29.5703125" style="224" customWidth="1"/>
    <col min="2306" max="2306" width="41.85546875" style="224" customWidth="1"/>
    <col min="2307" max="2307" width="12.42578125" style="224" customWidth="1"/>
    <col min="2308" max="2308" width="12.85546875" style="224" customWidth="1"/>
    <col min="2309" max="2560" width="9.140625" style="224"/>
    <col min="2561" max="2561" width="29.5703125" style="224" customWidth="1"/>
    <col min="2562" max="2562" width="41.85546875" style="224" customWidth="1"/>
    <col min="2563" max="2563" width="12.42578125" style="224" customWidth="1"/>
    <col min="2564" max="2564" width="12.85546875" style="224" customWidth="1"/>
    <col min="2565" max="2816" width="9.140625" style="224"/>
    <col min="2817" max="2817" width="29.5703125" style="224" customWidth="1"/>
    <col min="2818" max="2818" width="41.85546875" style="224" customWidth="1"/>
    <col min="2819" max="2819" width="12.42578125" style="224" customWidth="1"/>
    <col min="2820" max="2820" width="12.85546875" style="224" customWidth="1"/>
    <col min="2821" max="3072" width="9.140625" style="224"/>
    <col min="3073" max="3073" width="29.5703125" style="224" customWidth="1"/>
    <col min="3074" max="3074" width="41.85546875" style="224" customWidth="1"/>
    <col min="3075" max="3075" width="12.42578125" style="224" customWidth="1"/>
    <col min="3076" max="3076" width="12.85546875" style="224" customWidth="1"/>
    <col min="3077" max="3328" width="9.140625" style="224"/>
    <col min="3329" max="3329" width="29.5703125" style="224" customWidth="1"/>
    <col min="3330" max="3330" width="41.85546875" style="224" customWidth="1"/>
    <col min="3331" max="3331" width="12.42578125" style="224" customWidth="1"/>
    <col min="3332" max="3332" width="12.85546875" style="224" customWidth="1"/>
    <col min="3333" max="3584" width="9.140625" style="224"/>
    <col min="3585" max="3585" width="29.5703125" style="224" customWidth="1"/>
    <col min="3586" max="3586" width="41.85546875" style="224" customWidth="1"/>
    <col min="3587" max="3587" width="12.42578125" style="224" customWidth="1"/>
    <col min="3588" max="3588" width="12.85546875" style="224" customWidth="1"/>
    <col min="3589" max="3840" width="9.140625" style="224"/>
    <col min="3841" max="3841" width="29.5703125" style="224" customWidth="1"/>
    <col min="3842" max="3842" width="41.85546875" style="224" customWidth="1"/>
    <col min="3843" max="3843" width="12.42578125" style="224" customWidth="1"/>
    <col min="3844" max="3844" width="12.85546875" style="224" customWidth="1"/>
    <col min="3845" max="4096" width="9.140625" style="224"/>
    <col min="4097" max="4097" width="29.5703125" style="224" customWidth="1"/>
    <col min="4098" max="4098" width="41.85546875" style="224" customWidth="1"/>
    <col min="4099" max="4099" width="12.42578125" style="224" customWidth="1"/>
    <col min="4100" max="4100" width="12.85546875" style="224" customWidth="1"/>
    <col min="4101" max="4352" width="9.140625" style="224"/>
    <col min="4353" max="4353" width="29.5703125" style="224" customWidth="1"/>
    <col min="4354" max="4354" width="41.85546875" style="224" customWidth="1"/>
    <col min="4355" max="4355" width="12.42578125" style="224" customWidth="1"/>
    <col min="4356" max="4356" width="12.85546875" style="224" customWidth="1"/>
    <col min="4357" max="4608" width="9.140625" style="224"/>
    <col min="4609" max="4609" width="29.5703125" style="224" customWidth="1"/>
    <col min="4610" max="4610" width="41.85546875" style="224" customWidth="1"/>
    <col min="4611" max="4611" width="12.42578125" style="224" customWidth="1"/>
    <col min="4612" max="4612" width="12.85546875" style="224" customWidth="1"/>
    <col min="4613" max="4864" width="9.140625" style="224"/>
    <col min="4865" max="4865" width="29.5703125" style="224" customWidth="1"/>
    <col min="4866" max="4866" width="41.85546875" style="224" customWidth="1"/>
    <col min="4867" max="4867" width="12.42578125" style="224" customWidth="1"/>
    <col min="4868" max="4868" width="12.85546875" style="224" customWidth="1"/>
    <col min="4869" max="5120" width="9.140625" style="224"/>
    <col min="5121" max="5121" width="29.5703125" style="224" customWidth="1"/>
    <col min="5122" max="5122" width="41.85546875" style="224" customWidth="1"/>
    <col min="5123" max="5123" width="12.42578125" style="224" customWidth="1"/>
    <col min="5124" max="5124" width="12.85546875" style="224" customWidth="1"/>
    <col min="5125" max="5376" width="9.140625" style="224"/>
    <col min="5377" max="5377" width="29.5703125" style="224" customWidth="1"/>
    <col min="5378" max="5378" width="41.85546875" style="224" customWidth="1"/>
    <col min="5379" max="5379" width="12.42578125" style="224" customWidth="1"/>
    <col min="5380" max="5380" width="12.85546875" style="224" customWidth="1"/>
    <col min="5381" max="5632" width="9.140625" style="224"/>
    <col min="5633" max="5633" width="29.5703125" style="224" customWidth="1"/>
    <col min="5634" max="5634" width="41.85546875" style="224" customWidth="1"/>
    <col min="5635" max="5635" width="12.42578125" style="224" customWidth="1"/>
    <col min="5636" max="5636" width="12.85546875" style="224" customWidth="1"/>
    <col min="5637" max="5888" width="9.140625" style="224"/>
    <col min="5889" max="5889" width="29.5703125" style="224" customWidth="1"/>
    <col min="5890" max="5890" width="41.85546875" style="224" customWidth="1"/>
    <col min="5891" max="5891" width="12.42578125" style="224" customWidth="1"/>
    <col min="5892" max="5892" width="12.85546875" style="224" customWidth="1"/>
    <col min="5893" max="6144" width="9.140625" style="224"/>
    <col min="6145" max="6145" width="29.5703125" style="224" customWidth="1"/>
    <col min="6146" max="6146" width="41.85546875" style="224" customWidth="1"/>
    <col min="6147" max="6147" width="12.42578125" style="224" customWidth="1"/>
    <col min="6148" max="6148" width="12.85546875" style="224" customWidth="1"/>
    <col min="6149" max="6400" width="9.140625" style="224"/>
    <col min="6401" max="6401" width="29.5703125" style="224" customWidth="1"/>
    <col min="6402" max="6402" width="41.85546875" style="224" customWidth="1"/>
    <col min="6403" max="6403" width="12.42578125" style="224" customWidth="1"/>
    <col min="6404" max="6404" width="12.85546875" style="224" customWidth="1"/>
    <col min="6405" max="6656" width="9.140625" style="224"/>
    <col min="6657" max="6657" width="29.5703125" style="224" customWidth="1"/>
    <col min="6658" max="6658" width="41.85546875" style="224" customWidth="1"/>
    <col min="6659" max="6659" width="12.42578125" style="224" customWidth="1"/>
    <col min="6660" max="6660" width="12.85546875" style="224" customWidth="1"/>
    <col min="6661" max="6912" width="9.140625" style="224"/>
    <col min="6913" max="6913" width="29.5703125" style="224" customWidth="1"/>
    <col min="6914" max="6914" width="41.85546875" style="224" customWidth="1"/>
    <col min="6915" max="6915" width="12.42578125" style="224" customWidth="1"/>
    <col min="6916" max="6916" width="12.85546875" style="224" customWidth="1"/>
    <col min="6917" max="7168" width="9.140625" style="224"/>
    <col min="7169" max="7169" width="29.5703125" style="224" customWidth="1"/>
    <col min="7170" max="7170" width="41.85546875" style="224" customWidth="1"/>
    <col min="7171" max="7171" width="12.42578125" style="224" customWidth="1"/>
    <col min="7172" max="7172" width="12.85546875" style="224" customWidth="1"/>
    <col min="7173" max="7424" width="9.140625" style="224"/>
    <col min="7425" max="7425" width="29.5703125" style="224" customWidth="1"/>
    <col min="7426" max="7426" width="41.85546875" style="224" customWidth="1"/>
    <col min="7427" max="7427" width="12.42578125" style="224" customWidth="1"/>
    <col min="7428" max="7428" width="12.85546875" style="224" customWidth="1"/>
    <col min="7429" max="7680" width="9.140625" style="224"/>
    <col min="7681" max="7681" width="29.5703125" style="224" customWidth="1"/>
    <col min="7682" max="7682" width="41.85546875" style="224" customWidth="1"/>
    <col min="7683" max="7683" width="12.42578125" style="224" customWidth="1"/>
    <col min="7684" max="7684" width="12.85546875" style="224" customWidth="1"/>
    <col min="7685" max="7936" width="9.140625" style="224"/>
    <col min="7937" max="7937" width="29.5703125" style="224" customWidth="1"/>
    <col min="7938" max="7938" width="41.85546875" style="224" customWidth="1"/>
    <col min="7939" max="7939" width="12.42578125" style="224" customWidth="1"/>
    <col min="7940" max="7940" width="12.85546875" style="224" customWidth="1"/>
    <col min="7941" max="8192" width="9.140625" style="224"/>
    <col min="8193" max="8193" width="29.5703125" style="224" customWidth="1"/>
    <col min="8194" max="8194" width="41.85546875" style="224" customWidth="1"/>
    <col min="8195" max="8195" width="12.42578125" style="224" customWidth="1"/>
    <col min="8196" max="8196" width="12.85546875" style="224" customWidth="1"/>
    <col min="8197" max="8448" width="9.140625" style="224"/>
    <col min="8449" max="8449" width="29.5703125" style="224" customWidth="1"/>
    <col min="8450" max="8450" width="41.85546875" style="224" customWidth="1"/>
    <col min="8451" max="8451" width="12.42578125" style="224" customWidth="1"/>
    <col min="8452" max="8452" width="12.85546875" style="224" customWidth="1"/>
    <col min="8453" max="8704" width="9.140625" style="224"/>
    <col min="8705" max="8705" width="29.5703125" style="224" customWidth="1"/>
    <col min="8706" max="8706" width="41.85546875" style="224" customWidth="1"/>
    <col min="8707" max="8707" width="12.42578125" style="224" customWidth="1"/>
    <col min="8708" max="8708" width="12.85546875" style="224" customWidth="1"/>
    <col min="8709" max="8960" width="9.140625" style="224"/>
    <col min="8961" max="8961" width="29.5703125" style="224" customWidth="1"/>
    <col min="8962" max="8962" width="41.85546875" style="224" customWidth="1"/>
    <col min="8963" max="8963" width="12.42578125" style="224" customWidth="1"/>
    <col min="8964" max="8964" width="12.85546875" style="224" customWidth="1"/>
    <col min="8965" max="9216" width="9.140625" style="224"/>
    <col min="9217" max="9217" width="29.5703125" style="224" customWidth="1"/>
    <col min="9218" max="9218" width="41.85546875" style="224" customWidth="1"/>
    <col min="9219" max="9219" width="12.42578125" style="224" customWidth="1"/>
    <col min="9220" max="9220" width="12.85546875" style="224" customWidth="1"/>
    <col min="9221" max="9472" width="9.140625" style="224"/>
    <col min="9473" max="9473" width="29.5703125" style="224" customWidth="1"/>
    <col min="9474" max="9474" width="41.85546875" style="224" customWidth="1"/>
    <col min="9475" max="9475" width="12.42578125" style="224" customWidth="1"/>
    <col min="9476" max="9476" width="12.85546875" style="224" customWidth="1"/>
    <col min="9477" max="9728" width="9.140625" style="224"/>
    <col min="9729" max="9729" width="29.5703125" style="224" customWidth="1"/>
    <col min="9730" max="9730" width="41.85546875" style="224" customWidth="1"/>
    <col min="9731" max="9731" width="12.42578125" style="224" customWidth="1"/>
    <col min="9732" max="9732" width="12.85546875" style="224" customWidth="1"/>
    <col min="9733" max="9984" width="9.140625" style="224"/>
    <col min="9985" max="9985" width="29.5703125" style="224" customWidth="1"/>
    <col min="9986" max="9986" width="41.85546875" style="224" customWidth="1"/>
    <col min="9987" max="9987" width="12.42578125" style="224" customWidth="1"/>
    <col min="9988" max="9988" width="12.85546875" style="224" customWidth="1"/>
    <col min="9989" max="10240" width="9.140625" style="224"/>
    <col min="10241" max="10241" width="29.5703125" style="224" customWidth="1"/>
    <col min="10242" max="10242" width="41.85546875" style="224" customWidth="1"/>
    <col min="10243" max="10243" width="12.42578125" style="224" customWidth="1"/>
    <col min="10244" max="10244" width="12.85546875" style="224" customWidth="1"/>
    <col min="10245" max="10496" width="9.140625" style="224"/>
    <col min="10497" max="10497" width="29.5703125" style="224" customWidth="1"/>
    <col min="10498" max="10498" width="41.85546875" style="224" customWidth="1"/>
    <col min="10499" max="10499" width="12.42578125" style="224" customWidth="1"/>
    <col min="10500" max="10500" width="12.85546875" style="224" customWidth="1"/>
    <col min="10501" max="10752" width="9.140625" style="224"/>
    <col min="10753" max="10753" width="29.5703125" style="224" customWidth="1"/>
    <col min="10754" max="10754" width="41.85546875" style="224" customWidth="1"/>
    <col min="10755" max="10755" width="12.42578125" style="224" customWidth="1"/>
    <col min="10756" max="10756" width="12.85546875" style="224" customWidth="1"/>
    <col min="10757" max="11008" width="9.140625" style="224"/>
    <col min="11009" max="11009" width="29.5703125" style="224" customWidth="1"/>
    <col min="11010" max="11010" width="41.85546875" style="224" customWidth="1"/>
    <col min="11011" max="11011" width="12.42578125" style="224" customWidth="1"/>
    <col min="11012" max="11012" width="12.85546875" style="224" customWidth="1"/>
    <col min="11013" max="11264" width="9.140625" style="224"/>
    <col min="11265" max="11265" width="29.5703125" style="224" customWidth="1"/>
    <col min="11266" max="11266" width="41.85546875" style="224" customWidth="1"/>
    <col min="11267" max="11267" width="12.42578125" style="224" customWidth="1"/>
    <col min="11268" max="11268" width="12.85546875" style="224" customWidth="1"/>
    <col min="11269" max="11520" width="9.140625" style="224"/>
    <col min="11521" max="11521" width="29.5703125" style="224" customWidth="1"/>
    <col min="11522" max="11522" width="41.85546875" style="224" customWidth="1"/>
    <col min="11523" max="11523" width="12.42578125" style="224" customWidth="1"/>
    <col min="11524" max="11524" width="12.85546875" style="224" customWidth="1"/>
    <col min="11525" max="11776" width="9.140625" style="224"/>
    <col min="11777" max="11777" width="29.5703125" style="224" customWidth="1"/>
    <col min="11778" max="11778" width="41.85546875" style="224" customWidth="1"/>
    <col min="11779" max="11779" width="12.42578125" style="224" customWidth="1"/>
    <col min="11780" max="11780" width="12.85546875" style="224" customWidth="1"/>
    <col min="11781" max="12032" width="9.140625" style="224"/>
    <col min="12033" max="12033" width="29.5703125" style="224" customWidth="1"/>
    <col min="12034" max="12034" width="41.85546875" style="224" customWidth="1"/>
    <col min="12035" max="12035" width="12.42578125" style="224" customWidth="1"/>
    <col min="12036" max="12036" width="12.85546875" style="224" customWidth="1"/>
    <col min="12037" max="12288" width="9.140625" style="224"/>
    <col min="12289" max="12289" width="29.5703125" style="224" customWidth="1"/>
    <col min="12290" max="12290" width="41.85546875" style="224" customWidth="1"/>
    <col min="12291" max="12291" width="12.42578125" style="224" customWidth="1"/>
    <col min="12292" max="12292" width="12.85546875" style="224" customWidth="1"/>
    <col min="12293" max="12544" width="9.140625" style="224"/>
    <col min="12545" max="12545" width="29.5703125" style="224" customWidth="1"/>
    <col min="12546" max="12546" width="41.85546875" style="224" customWidth="1"/>
    <col min="12547" max="12547" width="12.42578125" style="224" customWidth="1"/>
    <col min="12548" max="12548" width="12.85546875" style="224" customWidth="1"/>
    <col min="12549" max="12800" width="9.140625" style="224"/>
    <col min="12801" max="12801" width="29.5703125" style="224" customWidth="1"/>
    <col min="12802" max="12802" width="41.85546875" style="224" customWidth="1"/>
    <col min="12803" max="12803" width="12.42578125" style="224" customWidth="1"/>
    <col min="12804" max="12804" width="12.85546875" style="224" customWidth="1"/>
    <col min="12805" max="13056" width="9.140625" style="224"/>
    <col min="13057" max="13057" width="29.5703125" style="224" customWidth="1"/>
    <col min="13058" max="13058" width="41.85546875" style="224" customWidth="1"/>
    <col min="13059" max="13059" width="12.42578125" style="224" customWidth="1"/>
    <col min="13060" max="13060" width="12.85546875" style="224" customWidth="1"/>
    <col min="13061" max="13312" width="9.140625" style="224"/>
    <col min="13313" max="13313" width="29.5703125" style="224" customWidth="1"/>
    <col min="13314" max="13314" width="41.85546875" style="224" customWidth="1"/>
    <col min="13315" max="13315" width="12.42578125" style="224" customWidth="1"/>
    <col min="13316" max="13316" width="12.85546875" style="224" customWidth="1"/>
    <col min="13317" max="13568" width="9.140625" style="224"/>
    <col min="13569" max="13569" width="29.5703125" style="224" customWidth="1"/>
    <col min="13570" max="13570" width="41.85546875" style="224" customWidth="1"/>
    <col min="13571" max="13571" width="12.42578125" style="224" customWidth="1"/>
    <col min="13572" max="13572" width="12.85546875" style="224" customWidth="1"/>
    <col min="13573" max="13824" width="9.140625" style="224"/>
    <col min="13825" max="13825" width="29.5703125" style="224" customWidth="1"/>
    <col min="13826" max="13826" width="41.85546875" style="224" customWidth="1"/>
    <col min="13827" max="13827" width="12.42578125" style="224" customWidth="1"/>
    <col min="13828" max="13828" width="12.85546875" style="224" customWidth="1"/>
    <col min="13829" max="14080" width="9.140625" style="224"/>
    <col min="14081" max="14081" width="29.5703125" style="224" customWidth="1"/>
    <col min="14082" max="14082" width="41.85546875" style="224" customWidth="1"/>
    <col min="14083" max="14083" width="12.42578125" style="224" customWidth="1"/>
    <col min="14084" max="14084" width="12.85546875" style="224" customWidth="1"/>
    <col min="14085" max="14336" width="9.140625" style="224"/>
    <col min="14337" max="14337" width="29.5703125" style="224" customWidth="1"/>
    <col min="14338" max="14338" width="41.85546875" style="224" customWidth="1"/>
    <col min="14339" max="14339" width="12.42578125" style="224" customWidth="1"/>
    <col min="14340" max="14340" width="12.85546875" style="224" customWidth="1"/>
    <col min="14341" max="14592" width="9.140625" style="224"/>
    <col min="14593" max="14593" width="29.5703125" style="224" customWidth="1"/>
    <col min="14594" max="14594" width="41.85546875" style="224" customWidth="1"/>
    <col min="14595" max="14595" width="12.42578125" style="224" customWidth="1"/>
    <col min="14596" max="14596" width="12.85546875" style="224" customWidth="1"/>
    <col min="14597" max="14848" width="9.140625" style="224"/>
    <col min="14849" max="14849" width="29.5703125" style="224" customWidth="1"/>
    <col min="14850" max="14850" width="41.85546875" style="224" customWidth="1"/>
    <col min="14851" max="14851" width="12.42578125" style="224" customWidth="1"/>
    <col min="14852" max="14852" width="12.85546875" style="224" customWidth="1"/>
    <col min="14853" max="15104" width="9.140625" style="224"/>
    <col min="15105" max="15105" width="29.5703125" style="224" customWidth="1"/>
    <col min="15106" max="15106" width="41.85546875" style="224" customWidth="1"/>
    <col min="15107" max="15107" width="12.42578125" style="224" customWidth="1"/>
    <col min="15108" max="15108" width="12.85546875" style="224" customWidth="1"/>
    <col min="15109" max="15360" width="9.140625" style="224"/>
    <col min="15361" max="15361" width="29.5703125" style="224" customWidth="1"/>
    <col min="15362" max="15362" width="41.85546875" style="224" customWidth="1"/>
    <col min="15363" max="15363" width="12.42578125" style="224" customWidth="1"/>
    <col min="15364" max="15364" width="12.85546875" style="224" customWidth="1"/>
    <col min="15365" max="15616" width="9.140625" style="224"/>
    <col min="15617" max="15617" width="29.5703125" style="224" customWidth="1"/>
    <col min="15618" max="15618" width="41.85546875" style="224" customWidth="1"/>
    <col min="15619" max="15619" width="12.42578125" style="224" customWidth="1"/>
    <col min="15620" max="15620" width="12.85546875" style="224" customWidth="1"/>
    <col min="15621" max="15872" width="9.140625" style="224"/>
    <col min="15873" max="15873" width="29.5703125" style="224" customWidth="1"/>
    <col min="15874" max="15874" width="41.85546875" style="224" customWidth="1"/>
    <col min="15875" max="15875" width="12.42578125" style="224" customWidth="1"/>
    <col min="15876" max="15876" width="12.85546875" style="224" customWidth="1"/>
    <col min="15877" max="16128" width="9.140625" style="224"/>
    <col min="16129" max="16129" width="29.5703125" style="224" customWidth="1"/>
    <col min="16130" max="16130" width="41.85546875" style="224" customWidth="1"/>
    <col min="16131" max="16131" width="12.42578125" style="224" customWidth="1"/>
    <col min="16132" max="16132" width="12.85546875" style="224" customWidth="1"/>
    <col min="16133" max="16384" width="9.140625" style="224"/>
  </cols>
  <sheetData>
    <row r="1" spans="1:4" x14ac:dyDescent="0.25">
      <c r="C1" s="226"/>
      <c r="D1" s="227" t="s">
        <v>540</v>
      </c>
    </row>
    <row r="2" spans="1:4" x14ac:dyDescent="0.25">
      <c r="C2" s="226"/>
      <c r="D2" s="227" t="s">
        <v>657</v>
      </c>
    </row>
    <row r="3" spans="1:4" x14ac:dyDescent="0.25">
      <c r="C3" s="226"/>
      <c r="D3" s="227" t="s">
        <v>658</v>
      </c>
    </row>
    <row r="4" spans="1:4" ht="15" customHeight="1" x14ac:dyDescent="0.25">
      <c r="C4" s="380" t="s">
        <v>907</v>
      </c>
      <c r="D4" s="381"/>
    </row>
    <row r="6" spans="1:4" x14ac:dyDescent="0.25">
      <c r="A6" s="228"/>
      <c r="B6" s="387" t="s">
        <v>839</v>
      </c>
      <c r="C6" s="388"/>
      <c r="D6" s="388"/>
    </row>
    <row r="7" spans="1:4" x14ac:dyDescent="0.25">
      <c r="A7" s="228"/>
      <c r="B7" s="387" t="s">
        <v>657</v>
      </c>
      <c r="C7" s="388"/>
      <c r="D7" s="388"/>
    </row>
    <row r="8" spans="1:4" x14ac:dyDescent="0.25">
      <c r="A8" s="228"/>
      <c r="B8" s="387" t="s">
        <v>658</v>
      </c>
      <c r="C8" s="388"/>
      <c r="D8" s="388"/>
    </row>
    <row r="9" spans="1:4" x14ac:dyDescent="0.25">
      <c r="A9" s="228"/>
      <c r="B9" s="387" t="s">
        <v>840</v>
      </c>
      <c r="C9" s="388"/>
      <c r="D9" s="388"/>
    </row>
    <row r="11" spans="1:4" ht="54.75" customHeight="1" x14ac:dyDescent="0.25">
      <c r="A11" s="384" t="s">
        <v>841</v>
      </c>
      <c r="B11" s="385"/>
      <c r="C11" s="385"/>
      <c r="D11" s="386"/>
    </row>
    <row r="12" spans="1:4" ht="15.75" x14ac:dyDescent="0.25">
      <c r="A12" s="229"/>
      <c r="B12" s="230"/>
      <c r="C12" s="229"/>
      <c r="D12" s="228"/>
    </row>
    <row r="13" spans="1:4" ht="34.5" customHeight="1" x14ac:dyDescent="0.25">
      <c r="A13" s="122" t="s">
        <v>662</v>
      </c>
      <c r="B13" s="270" t="s">
        <v>663</v>
      </c>
      <c r="C13" s="231" t="s">
        <v>842</v>
      </c>
      <c r="D13" s="232" t="s">
        <v>843</v>
      </c>
    </row>
    <row r="14" spans="1:4" x14ac:dyDescent="0.25">
      <c r="A14" s="233">
        <v>1</v>
      </c>
      <c r="B14" s="233">
        <v>2</v>
      </c>
      <c r="C14" s="233">
        <v>3</v>
      </c>
      <c r="D14" s="234">
        <v>4</v>
      </c>
    </row>
    <row r="15" spans="1:4" ht="15.75" x14ac:dyDescent="0.25">
      <c r="A15" s="235" t="s">
        <v>664</v>
      </c>
      <c r="B15" s="236" t="s">
        <v>665</v>
      </c>
      <c r="C15" s="237">
        <f>C16+C57</f>
        <v>503439.16795000003</v>
      </c>
      <c r="D15" s="237">
        <f>D16+D57</f>
        <v>501523.6266800001</v>
      </c>
    </row>
    <row r="16" spans="1:4" ht="28.5" x14ac:dyDescent="0.25">
      <c r="A16" s="238" t="s">
        <v>666</v>
      </c>
      <c r="B16" s="132" t="s">
        <v>667</v>
      </c>
      <c r="C16" s="239">
        <f>C17+C21+C27+C30+C34+C36+C43+C45+C47+C53</f>
        <v>113369.8</v>
      </c>
      <c r="D16" s="239">
        <f>D17+D21+D27+D30+D34+D36+D43+D45+D47+D53</f>
        <v>112232.6</v>
      </c>
    </row>
    <row r="17" spans="1:4" ht="15.75" x14ac:dyDescent="0.25">
      <c r="A17" s="240" t="s">
        <v>668</v>
      </c>
      <c r="B17" s="241" t="s">
        <v>669</v>
      </c>
      <c r="C17" s="242">
        <f>C18</f>
        <v>89265</v>
      </c>
      <c r="D17" s="242">
        <f>D18</f>
        <v>87502</v>
      </c>
    </row>
    <row r="18" spans="1:4" ht="15.75" x14ac:dyDescent="0.25">
      <c r="A18" s="137" t="s">
        <v>670</v>
      </c>
      <c r="B18" s="138" t="s">
        <v>671</v>
      </c>
      <c r="C18" s="242">
        <f>C19+C20</f>
        <v>89265</v>
      </c>
      <c r="D18" s="242">
        <f>D19+D20</f>
        <v>87502</v>
      </c>
    </row>
    <row r="19" spans="1:4" ht="118.5" customHeight="1" x14ac:dyDescent="0.25">
      <c r="A19" s="137" t="s">
        <v>672</v>
      </c>
      <c r="B19" s="143" t="s">
        <v>673</v>
      </c>
      <c r="C19" s="242">
        <v>88899</v>
      </c>
      <c r="D19" s="242">
        <v>87352</v>
      </c>
    </row>
    <row r="20" spans="1:4" ht="167.25" customHeight="1" x14ac:dyDescent="0.25">
      <c r="A20" s="137" t="s">
        <v>674</v>
      </c>
      <c r="B20" s="143" t="s">
        <v>675</v>
      </c>
      <c r="C20" s="242">
        <v>366</v>
      </c>
      <c r="D20" s="242">
        <v>150</v>
      </c>
    </row>
    <row r="21" spans="1:4" ht="56.25" customHeight="1" x14ac:dyDescent="0.25">
      <c r="A21" s="137" t="s">
        <v>680</v>
      </c>
      <c r="B21" s="143" t="s">
        <v>681</v>
      </c>
      <c r="C21" s="242">
        <f>C22</f>
        <v>5020.8</v>
      </c>
      <c r="D21" s="242">
        <f>D22</f>
        <v>5100.0999999999995</v>
      </c>
    </row>
    <row r="22" spans="1:4" ht="57.75" customHeight="1" x14ac:dyDescent="0.25">
      <c r="A22" s="137" t="s">
        <v>682</v>
      </c>
      <c r="B22" s="143" t="s">
        <v>683</v>
      </c>
      <c r="C22" s="242">
        <f>C23+C24+C25+C26</f>
        <v>5020.8</v>
      </c>
      <c r="D22" s="242">
        <f>D23+D24+D25+D26</f>
        <v>5100.0999999999995</v>
      </c>
    </row>
    <row r="23" spans="1:4" ht="105.75" customHeight="1" x14ac:dyDescent="0.25">
      <c r="A23" s="137" t="s">
        <v>684</v>
      </c>
      <c r="B23" s="143" t="s">
        <v>685</v>
      </c>
      <c r="C23" s="243">
        <v>1999</v>
      </c>
      <c r="D23" s="243">
        <v>2024.6</v>
      </c>
    </row>
    <row r="24" spans="1:4" ht="129" customHeight="1" x14ac:dyDescent="0.25">
      <c r="A24" s="137" t="s">
        <v>686</v>
      </c>
      <c r="B24" s="143" t="s">
        <v>687</v>
      </c>
      <c r="C24" s="243">
        <v>19.399999999999999</v>
      </c>
      <c r="D24" s="243">
        <v>19.8</v>
      </c>
    </row>
    <row r="25" spans="1:4" ht="110.25" x14ac:dyDescent="0.25">
      <c r="A25" s="137" t="s">
        <v>688</v>
      </c>
      <c r="B25" s="143" t="s">
        <v>689</v>
      </c>
      <c r="C25" s="243">
        <v>3332.4</v>
      </c>
      <c r="D25" s="243">
        <v>3378.8</v>
      </c>
    </row>
    <row r="26" spans="1:4" ht="112.5" customHeight="1" x14ac:dyDescent="0.25">
      <c r="A26" s="144" t="s">
        <v>690</v>
      </c>
      <c r="B26" s="145" t="s">
        <v>691</v>
      </c>
      <c r="C26" s="243">
        <v>-330</v>
      </c>
      <c r="D26" s="243">
        <v>-323.10000000000002</v>
      </c>
    </row>
    <row r="27" spans="1:4" ht="26.25" customHeight="1" x14ac:dyDescent="0.25">
      <c r="A27" s="240" t="s">
        <v>692</v>
      </c>
      <c r="B27" s="241" t="s">
        <v>693</v>
      </c>
      <c r="C27" s="242">
        <f>C28+C29</f>
        <v>3580</v>
      </c>
      <c r="D27" s="242">
        <f>D28+D29</f>
        <v>3610</v>
      </c>
    </row>
    <row r="28" spans="1:4" ht="39" customHeight="1" x14ac:dyDescent="0.25">
      <c r="A28" s="240" t="s">
        <v>694</v>
      </c>
      <c r="B28" s="244" t="s">
        <v>695</v>
      </c>
      <c r="C28" s="242">
        <v>3570</v>
      </c>
      <c r="D28" s="242">
        <v>3600</v>
      </c>
    </row>
    <row r="29" spans="1:4" ht="74.25" customHeight="1" x14ac:dyDescent="0.25">
      <c r="A29" s="148" t="s">
        <v>696</v>
      </c>
      <c r="B29" s="245" t="s">
        <v>697</v>
      </c>
      <c r="C29" s="242">
        <v>10</v>
      </c>
      <c r="D29" s="242">
        <v>10</v>
      </c>
    </row>
    <row r="30" spans="1:4" ht="15.75" x14ac:dyDescent="0.25">
      <c r="A30" s="240" t="s">
        <v>698</v>
      </c>
      <c r="B30" s="244" t="s">
        <v>699</v>
      </c>
      <c r="C30" s="242">
        <f>C31</f>
        <v>8010</v>
      </c>
      <c r="D30" s="242">
        <f>D31</f>
        <v>8390</v>
      </c>
    </row>
    <row r="31" spans="1:4" ht="15.75" x14ac:dyDescent="0.25">
      <c r="A31" s="240" t="s">
        <v>700</v>
      </c>
      <c r="B31" s="244" t="s">
        <v>701</v>
      </c>
      <c r="C31" s="242">
        <f>C32+C33</f>
        <v>8010</v>
      </c>
      <c r="D31" s="242">
        <f>D32+D33</f>
        <v>8390</v>
      </c>
    </row>
    <row r="32" spans="1:4" ht="15.75" x14ac:dyDescent="0.25">
      <c r="A32" s="240" t="s">
        <v>702</v>
      </c>
      <c r="B32" s="244" t="s">
        <v>703</v>
      </c>
      <c r="C32" s="242">
        <v>672</v>
      </c>
      <c r="D32" s="242">
        <v>704</v>
      </c>
    </row>
    <row r="33" spans="1:5" ht="15.75" x14ac:dyDescent="0.25">
      <c r="A33" s="240" t="s">
        <v>704</v>
      </c>
      <c r="B33" s="244" t="s">
        <v>705</v>
      </c>
      <c r="C33" s="242">
        <v>7338</v>
      </c>
      <c r="D33" s="242">
        <v>7686</v>
      </c>
    </row>
    <row r="34" spans="1:5" ht="15.75" x14ac:dyDescent="0.25">
      <c r="A34" s="240" t="s">
        <v>706</v>
      </c>
      <c r="B34" s="241" t="s">
        <v>707</v>
      </c>
      <c r="C34" s="242">
        <f>C35</f>
        <v>1150</v>
      </c>
      <c r="D34" s="242">
        <f>D35</f>
        <v>1210</v>
      </c>
    </row>
    <row r="35" spans="1:5" ht="75" customHeight="1" x14ac:dyDescent="0.25">
      <c r="A35" s="240" t="s">
        <v>708</v>
      </c>
      <c r="B35" s="244" t="s">
        <v>844</v>
      </c>
      <c r="C35" s="242">
        <v>1150</v>
      </c>
      <c r="D35" s="242">
        <v>1210</v>
      </c>
    </row>
    <row r="36" spans="1:5" ht="75" customHeight="1" x14ac:dyDescent="0.25">
      <c r="A36" s="240" t="s">
        <v>710</v>
      </c>
      <c r="B36" s="244" t="s">
        <v>711</v>
      </c>
      <c r="C36" s="242">
        <f>C37+C41</f>
        <v>2800</v>
      </c>
      <c r="D36" s="242">
        <f>D37+D41</f>
        <v>2800</v>
      </c>
    </row>
    <row r="37" spans="1:5" ht="132.75" customHeight="1" x14ac:dyDescent="0.25">
      <c r="A37" s="240" t="s">
        <v>712</v>
      </c>
      <c r="B37" s="244" t="s">
        <v>845</v>
      </c>
      <c r="C37" s="242">
        <f>C38+C39+C40</f>
        <v>2700</v>
      </c>
      <c r="D37" s="242">
        <f>D38+D39+D40</f>
        <v>2700</v>
      </c>
    </row>
    <row r="38" spans="1:5" ht="140.25" customHeight="1" x14ac:dyDescent="0.25">
      <c r="A38" s="246" t="s">
        <v>714</v>
      </c>
      <c r="B38" s="241" t="s">
        <v>715</v>
      </c>
      <c r="C38" s="242">
        <v>890</v>
      </c>
      <c r="D38" s="242">
        <v>890</v>
      </c>
      <c r="E38" s="228"/>
    </row>
    <row r="39" spans="1:5" ht="110.25" x14ac:dyDescent="0.25">
      <c r="A39" s="241" t="s">
        <v>716</v>
      </c>
      <c r="B39" s="244" t="s">
        <v>717</v>
      </c>
      <c r="C39" s="242">
        <v>610</v>
      </c>
      <c r="D39" s="242">
        <v>610</v>
      </c>
      <c r="E39" s="228"/>
    </row>
    <row r="40" spans="1:5" ht="94.5" x14ac:dyDescent="0.25">
      <c r="A40" s="240" t="s">
        <v>718</v>
      </c>
      <c r="B40" s="247" t="s">
        <v>719</v>
      </c>
      <c r="C40" s="242">
        <v>1200</v>
      </c>
      <c r="D40" s="242">
        <v>1200</v>
      </c>
      <c r="E40" s="228"/>
    </row>
    <row r="41" spans="1:5" ht="40.5" customHeight="1" x14ac:dyDescent="0.25">
      <c r="A41" s="159" t="s">
        <v>720</v>
      </c>
      <c r="B41" s="160" t="s">
        <v>721</v>
      </c>
      <c r="C41" s="248">
        <f>C42</f>
        <v>100</v>
      </c>
      <c r="D41" s="248">
        <f>D42</f>
        <v>100</v>
      </c>
      <c r="E41" s="228"/>
    </row>
    <row r="42" spans="1:5" ht="78.75" x14ac:dyDescent="0.25">
      <c r="A42" s="179" t="s">
        <v>722</v>
      </c>
      <c r="B42" s="180" t="s">
        <v>723</v>
      </c>
      <c r="C42" s="248">
        <v>100</v>
      </c>
      <c r="D42" s="248">
        <v>100</v>
      </c>
      <c r="E42" s="228"/>
    </row>
    <row r="43" spans="1:5" ht="31.5" x14ac:dyDescent="0.25">
      <c r="A43" s="240" t="s">
        <v>724</v>
      </c>
      <c r="B43" s="244" t="s">
        <v>725</v>
      </c>
      <c r="C43" s="248">
        <f>C44</f>
        <v>111</v>
      </c>
      <c r="D43" s="248">
        <f>D44</f>
        <v>115.5</v>
      </c>
      <c r="E43" s="228"/>
    </row>
    <row r="44" spans="1:5" ht="31.5" x14ac:dyDescent="0.25">
      <c r="A44" s="240" t="s">
        <v>730</v>
      </c>
      <c r="B44" s="244" t="s">
        <v>731</v>
      </c>
      <c r="C44" s="248">
        <v>111</v>
      </c>
      <c r="D44" s="242">
        <v>115.5</v>
      </c>
      <c r="E44" s="228"/>
    </row>
    <row r="45" spans="1:5" ht="47.25" x14ac:dyDescent="0.25">
      <c r="A45" s="166" t="s">
        <v>732</v>
      </c>
      <c r="B45" s="167" t="s">
        <v>733</v>
      </c>
      <c r="C45" s="248">
        <f>C46</f>
        <v>100</v>
      </c>
      <c r="D45" s="248">
        <f>D46</f>
        <v>100</v>
      </c>
      <c r="E45" s="228"/>
    </row>
    <row r="46" spans="1:5" ht="31.5" x14ac:dyDescent="0.25">
      <c r="A46" s="166" t="s">
        <v>734</v>
      </c>
      <c r="B46" s="168" t="s">
        <v>735</v>
      </c>
      <c r="C46" s="248">
        <v>100</v>
      </c>
      <c r="D46" s="248">
        <v>100</v>
      </c>
      <c r="E46" s="228"/>
    </row>
    <row r="47" spans="1:5" ht="31.5" x14ac:dyDescent="0.25">
      <c r="A47" s="240" t="s">
        <v>736</v>
      </c>
      <c r="B47" s="244" t="s">
        <v>737</v>
      </c>
      <c r="C47" s="248">
        <f>C48+C49+C50+C51+C52</f>
        <v>1813</v>
      </c>
      <c r="D47" s="248">
        <f>D48+D49+D50+D51+D52</f>
        <v>1813</v>
      </c>
      <c r="E47" s="228"/>
    </row>
    <row r="48" spans="1:5" ht="144.75" customHeight="1" x14ac:dyDescent="0.25">
      <c r="A48" s="244" t="s">
        <v>738</v>
      </c>
      <c r="B48" s="244" t="s">
        <v>846</v>
      </c>
      <c r="C48" s="248">
        <v>800</v>
      </c>
      <c r="D48" s="242">
        <v>800</v>
      </c>
      <c r="E48" s="228"/>
    </row>
    <row r="49" spans="1:5" ht="78.75" x14ac:dyDescent="0.25">
      <c r="A49" s="249" t="s">
        <v>742</v>
      </c>
      <c r="B49" s="244" t="s">
        <v>743</v>
      </c>
      <c r="C49" s="248">
        <v>855</v>
      </c>
      <c r="D49" s="242">
        <v>855</v>
      </c>
      <c r="E49" s="228"/>
    </row>
    <row r="50" spans="1:5" ht="72.75" customHeight="1" x14ac:dyDescent="0.25">
      <c r="A50" s="250" t="s">
        <v>744</v>
      </c>
      <c r="B50" s="244" t="s">
        <v>745</v>
      </c>
      <c r="C50" s="248">
        <v>85</v>
      </c>
      <c r="D50" s="242">
        <v>85</v>
      </c>
      <c r="E50" s="228"/>
    </row>
    <row r="51" spans="1:5" ht="132.75" customHeight="1" x14ac:dyDescent="0.25">
      <c r="A51" s="251" t="s">
        <v>746</v>
      </c>
      <c r="B51" s="252" t="s">
        <v>747</v>
      </c>
      <c r="C51" s="248">
        <v>43</v>
      </c>
      <c r="D51" s="242">
        <v>43</v>
      </c>
      <c r="E51" s="228"/>
    </row>
    <row r="52" spans="1:5" ht="135.75" customHeight="1" x14ac:dyDescent="0.25">
      <c r="A52" s="251" t="s">
        <v>748</v>
      </c>
      <c r="B52" s="252" t="s">
        <v>749</v>
      </c>
      <c r="C52" s="248">
        <v>30</v>
      </c>
      <c r="D52" s="242">
        <v>30</v>
      </c>
      <c r="E52" s="228"/>
    </row>
    <row r="53" spans="1:5" ht="31.5" x14ac:dyDescent="0.25">
      <c r="A53" s="240" t="s">
        <v>750</v>
      </c>
      <c r="B53" s="241" t="s">
        <v>751</v>
      </c>
      <c r="C53" s="242">
        <f>C54+C55+C56</f>
        <v>1520</v>
      </c>
      <c r="D53" s="242">
        <f>D54+D55+D56</f>
        <v>1592</v>
      </c>
      <c r="E53" s="253"/>
    </row>
    <row r="54" spans="1:5" ht="119.25" x14ac:dyDescent="0.25">
      <c r="A54" s="240" t="s">
        <v>847</v>
      </c>
      <c r="B54" s="247" t="s">
        <v>848</v>
      </c>
      <c r="C54" s="242">
        <v>10</v>
      </c>
      <c r="D54" s="242">
        <v>10</v>
      </c>
      <c r="E54" s="253"/>
    </row>
    <row r="55" spans="1:5" ht="47.25" x14ac:dyDescent="0.25">
      <c r="A55" s="240" t="s">
        <v>758</v>
      </c>
      <c r="B55" s="254" t="s">
        <v>759</v>
      </c>
      <c r="C55" s="242">
        <v>50</v>
      </c>
      <c r="D55" s="242">
        <v>50</v>
      </c>
      <c r="E55" s="253"/>
    </row>
    <row r="56" spans="1:5" ht="63" x14ac:dyDescent="0.25">
      <c r="A56" s="240" t="s">
        <v>774</v>
      </c>
      <c r="B56" s="244" t="s">
        <v>849</v>
      </c>
      <c r="C56" s="242">
        <v>1460</v>
      </c>
      <c r="D56" s="242">
        <v>1532</v>
      </c>
      <c r="E56" s="253"/>
    </row>
    <row r="57" spans="1:5" ht="15.75" x14ac:dyDescent="0.25">
      <c r="A57" s="238" t="s">
        <v>780</v>
      </c>
      <c r="B57" s="236" t="s">
        <v>781</v>
      </c>
      <c r="C57" s="239">
        <f>C58+C60+C68+C89</f>
        <v>390069.36795000004</v>
      </c>
      <c r="D57" s="239">
        <f>D58+D60+D68+D89</f>
        <v>389291.02668000007</v>
      </c>
      <c r="E57" s="228"/>
    </row>
    <row r="58" spans="1:5" ht="31.5" x14ac:dyDescent="0.25">
      <c r="A58" s="240" t="s">
        <v>782</v>
      </c>
      <c r="B58" s="255" t="s">
        <v>783</v>
      </c>
      <c r="C58" s="242">
        <f>C59</f>
        <v>108740.3</v>
      </c>
      <c r="D58" s="242">
        <f>D59</f>
        <v>110683.6</v>
      </c>
      <c r="E58" s="228"/>
    </row>
    <row r="59" spans="1:5" ht="47.25" x14ac:dyDescent="0.25">
      <c r="A59" s="240" t="s">
        <v>784</v>
      </c>
      <c r="B59" s="244" t="s">
        <v>850</v>
      </c>
      <c r="C59" s="242">
        <v>108740.3</v>
      </c>
      <c r="D59" s="242">
        <v>110683.6</v>
      </c>
      <c r="E59" s="228"/>
    </row>
    <row r="60" spans="1:5" ht="47.25" x14ac:dyDescent="0.25">
      <c r="A60" s="240" t="s">
        <v>787</v>
      </c>
      <c r="B60" s="244" t="s">
        <v>788</v>
      </c>
      <c r="C60" s="242">
        <f>C61</f>
        <v>43123.873270000004</v>
      </c>
      <c r="D60" s="242">
        <f>D61</f>
        <v>25051.800000000003</v>
      </c>
      <c r="E60" s="228"/>
    </row>
    <row r="61" spans="1:5" ht="31.5" x14ac:dyDescent="0.25">
      <c r="A61" s="240" t="s">
        <v>791</v>
      </c>
      <c r="B61" s="244" t="s">
        <v>792</v>
      </c>
      <c r="C61" s="242">
        <f>C63+C64+C65+C62+C66+C67</f>
        <v>43123.873270000004</v>
      </c>
      <c r="D61" s="242">
        <f>D63+D64+D65+D62+D66</f>
        <v>25051.800000000003</v>
      </c>
      <c r="E61" s="228"/>
    </row>
    <row r="62" spans="1:5" ht="47.25" x14ac:dyDescent="0.25">
      <c r="A62" s="240"/>
      <c r="B62" s="189" t="s">
        <v>795</v>
      </c>
      <c r="C62" s="242">
        <v>7914.7</v>
      </c>
      <c r="D62" s="242">
        <v>6362</v>
      </c>
      <c r="E62" s="228"/>
    </row>
    <row r="63" spans="1:5" ht="123.75" customHeight="1" x14ac:dyDescent="0.25">
      <c r="A63" s="240"/>
      <c r="B63" s="255" t="s">
        <v>796</v>
      </c>
      <c r="C63" s="242">
        <v>13829.8</v>
      </c>
      <c r="D63" s="242">
        <v>13490.2</v>
      </c>
      <c r="E63" s="228"/>
    </row>
    <row r="64" spans="1:5" ht="75.75" customHeight="1" x14ac:dyDescent="0.25">
      <c r="A64" s="240"/>
      <c r="B64" s="191" t="s">
        <v>851</v>
      </c>
      <c r="C64" s="242">
        <v>122.2</v>
      </c>
      <c r="D64" s="242">
        <v>122.2</v>
      </c>
      <c r="E64" s="228"/>
    </row>
    <row r="65" spans="1:6" ht="330.75" customHeight="1" x14ac:dyDescent="0.25">
      <c r="A65" s="240"/>
      <c r="B65" s="191" t="s">
        <v>852</v>
      </c>
      <c r="C65" s="242">
        <v>5077.3999999999996</v>
      </c>
      <c r="D65" s="242">
        <v>5077.3999999999996</v>
      </c>
      <c r="E65" s="228"/>
    </row>
    <row r="66" spans="1:6" ht="25.5" customHeight="1" x14ac:dyDescent="0.25">
      <c r="A66" s="240"/>
      <c r="B66" s="189" t="s">
        <v>853</v>
      </c>
      <c r="C66" s="242">
        <v>15753.6</v>
      </c>
      <c r="D66" s="242">
        <v>0</v>
      </c>
      <c r="E66" s="228"/>
    </row>
    <row r="67" spans="1:6" ht="47.25" x14ac:dyDescent="0.25">
      <c r="A67" s="240"/>
      <c r="B67" s="147" t="s">
        <v>854</v>
      </c>
      <c r="C67" s="242">
        <v>426.17327</v>
      </c>
      <c r="D67" s="242"/>
      <c r="E67" s="228"/>
    </row>
    <row r="68" spans="1:6" ht="31.5" x14ac:dyDescent="0.25">
      <c r="A68" s="240" t="s">
        <v>800</v>
      </c>
      <c r="B68" s="256" t="s">
        <v>801</v>
      </c>
      <c r="C68" s="242">
        <f>C69+C82+C83+C85+C86+C87+C84</f>
        <v>237756.49468000003</v>
      </c>
      <c r="D68" s="242">
        <f>D69+D82+D83+D85+D86+D87+D84</f>
        <v>253106.92668</v>
      </c>
      <c r="E68" s="228"/>
    </row>
    <row r="69" spans="1:6" ht="63" x14ac:dyDescent="0.25">
      <c r="A69" s="240" t="s">
        <v>802</v>
      </c>
      <c r="B69" s="257" t="s">
        <v>803</v>
      </c>
      <c r="C69" s="242">
        <f>C71+C72+C73+C74+C75+C76+C77+C78+C79+C80+C81+C70</f>
        <v>225514.30000000002</v>
      </c>
      <c r="D69" s="242">
        <f>D71+D72+D73+D74+D75+D76+D77+D78+D79+D80+D81+D70</f>
        <v>240889.60000000001</v>
      </c>
      <c r="E69" s="228"/>
    </row>
    <row r="70" spans="1:6" ht="63" x14ac:dyDescent="0.25">
      <c r="A70" s="240"/>
      <c r="B70" s="258" t="s">
        <v>804</v>
      </c>
      <c r="C70" s="259">
        <f>228795.6-16341.9</f>
        <v>212453.7</v>
      </c>
      <c r="D70" s="259">
        <v>227827.7</v>
      </c>
      <c r="E70" s="228"/>
    </row>
    <row r="71" spans="1:6" ht="55.5" customHeight="1" x14ac:dyDescent="0.25">
      <c r="A71" s="240"/>
      <c r="B71" s="255" t="s">
        <v>805</v>
      </c>
      <c r="C71" s="242">
        <v>3.9</v>
      </c>
      <c r="D71" s="242">
        <v>3.9</v>
      </c>
      <c r="E71" s="228"/>
    </row>
    <row r="72" spans="1:6" ht="73.5" customHeight="1" x14ac:dyDescent="0.25">
      <c r="A72" s="240"/>
      <c r="B72" s="255" t="s">
        <v>807</v>
      </c>
      <c r="C72" s="242">
        <v>881.1</v>
      </c>
      <c r="D72" s="242">
        <v>881.1</v>
      </c>
      <c r="E72" s="228"/>
      <c r="F72" s="228"/>
    </row>
    <row r="73" spans="1:6" ht="93" customHeight="1" x14ac:dyDescent="0.25">
      <c r="A73" s="240"/>
      <c r="B73" s="255" t="s">
        <v>806</v>
      </c>
      <c r="C73" s="242">
        <v>422.2</v>
      </c>
      <c r="D73" s="242">
        <v>423.5</v>
      </c>
      <c r="E73" s="228"/>
      <c r="F73" s="228"/>
    </row>
    <row r="74" spans="1:6" ht="110.25" x14ac:dyDescent="0.25">
      <c r="A74" s="240"/>
      <c r="B74" s="257" t="s">
        <v>808</v>
      </c>
      <c r="C74" s="242">
        <v>9.4</v>
      </c>
      <c r="D74" s="242">
        <v>9.4</v>
      </c>
      <c r="E74" s="228"/>
      <c r="F74" s="228"/>
    </row>
    <row r="75" spans="1:6" ht="123" customHeight="1" x14ac:dyDescent="0.25">
      <c r="A75" s="240"/>
      <c r="B75" s="257" t="s">
        <v>809</v>
      </c>
      <c r="C75" s="242">
        <v>1.2</v>
      </c>
      <c r="D75" s="242">
        <v>1.2</v>
      </c>
      <c r="E75" s="228"/>
      <c r="F75" s="228"/>
    </row>
    <row r="76" spans="1:6" ht="141.75" customHeight="1" x14ac:dyDescent="0.25">
      <c r="A76" s="240"/>
      <c r="B76" s="260" t="s">
        <v>810</v>
      </c>
      <c r="C76" s="242">
        <v>7168.8</v>
      </c>
      <c r="D76" s="242">
        <v>7168.8</v>
      </c>
      <c r="E76" s="228"/>
      <c r="F76" s="228"/>
    </row>
    <row r="77" spans="1:6" ht="117" customHeight="1" x14ac:dyDescent="0.25">
      <c r="A77" s="240"/>
      <c r="B77" s="260" t="s">
        <v>811</v>
      </c>
      <c r="C77" s="242">
        <v>286.7</v>
      </c>
      <c r="D77" s="242">
        <v>286.7</v>
      </c>
      <c r="E77" s="228"/>
      <c r="F77" s="228"/>
    </row>
    <row r="78" spans="1:6" ht="58.5" customHeight="1" x14ac:dyDescent="0.25">
      <c r="A78" s="240"/>
      <c r="B78" s="255" t="s">
        <v>812</v>
      </c>
      <c r="C78" s="242">
        <v>3738.8</v>
      </c>
      <c r="D78" s="242">
        <v>3738.8</v>
      </c>
      <c r="E78" s="228"/>
      <c r="F78" s="228"/>
    </row>
    <row r="79" spans="1:6" ht="66.75" customHeight="1" x14ac:dyDescent="0.25">
      <c r="A79" s="240"/>
      <c r="B79" s="203" t="s">
        <v>813</v>
      </c>
      <c r="C79" s="242">
        <v>395.1</v>
      </c>
      <c r="D79" s="242">
        <v>395.1</v>
      </c>
      <c r="E79" s="228"/>
      <c r="F79" s="228"/>
    </row>
    <row r="80" spans="1:6" ht="80.25" customHeight="1" x14ac:dyDescent="0.25">
      <c r="A80" s="240"/>
      <c r="B80" s="203" t="s">
        <v>814</v>
      </c>
      <c r="C80" s="242">
        <v>43.7</v>
      </c>
      <c r="D80" s="242">
        <v>43.7</v>
      </c>
      <c r="E80" s="228"/>
      <c r="F80" s="228"/>
    </row>
    <row r="81" spans="1:6" ht="94.5" x14ac:dyDescent="0.25">
      <c r="A81" s="240"/>
      <c r="B81" s="203" t="s">
        <v>815</v>
      </c>
      <c r="C81" s="242">
        <v>109.7</v>
      </c>
      <c r="D81" s="242">
        <v>109.7</v>
      </c>
      <c r="E81" s="228"/>
      <c r="F81" s="228"/>
    </row>
    <row r="82" spans="1:6" ht="94.5" x14ac:dyDescent="0.25">
      <c r="A82" s="261" t="s">
        <v>816</v>
      </c>
      <c r="B82" s="203" t="s">
        <v>855</v>
      </c>
      <c r="C82" s="242">
        <f>2211.01316+7516.5922</f>
        <v>9727.6053599999996</v>
      </c>
      <c r="D82" s="242">
        <f>2284.29282+7443.31254</f>
        <v>9727.6053599999996</v>
      </c>
      <c r="E82" s="228"/>
      <c r="F82" s="228"/>
    </row>
    <row r="83" spans="1:6" ht="94.5" x14ac:dyDescent="0.25">
      <c r="A83" s="261" t="s">
        <v>818</v>
      </c>
      <c r="B83" s="262" t="s">
        <v>819</v>
      </c>
      <c r="C83" s="242">
        <v>3.1</v>
      </c>
      <c r="D83" s="242">
        <v>5.0999999999999996</v>
      </c>
    </row>
    <row r="84" spans="1:6" ht="120" customHeight="1" x14ac:dyDescent="0.25">
      <c r="A84" s="263" t="s">
        <v>856</v>
      </c>
      <c r="B84" s="264" t="s">
        <v>857</v>
      </c>
      <c r="C84" s="242">
        <v>650.79</v>
      </c>
      <c r="D84" s="242">
        <v>650.79</v>
      </c>
    </row>
    <row r="85" spans="1:6" ht="63" x14ac:dyDescent="0.25">
      <c r="A85" s="265" t="s">
        <v>821</v>
      </c>
      <c r="B85" s="266" t="s">
        <v>822</v>
      </c>
      <c r="C85" s="242">
        <f>156.33+1.58</f>
        <v>157.91000000000003</v>
      </c>
      <c r="D85" s="242">
        <f>1.3+128.5</f>
        <v>129.80000000000001</v>
      </c>
    </row>
    <row r="86" spans="1:6" ht="57.75" customHeight="1" x14ac:dyDescent="0.25">
      <c r="A86" s="261" t="s">
        <v>823</v>
      </c>
      <c r="B86" s="267" t="s">
        <v>824</v>
      </c>
      <c r="C86" s="242">
        <v>1596</v>
      </c>
      <c r="D86" s="242">
        <v>1596</v>
      </c>
    </row>
    <row r="87" spans="1:6" ht="37.5" customHeight="1" x14ac:dyDescent="0.25">
      <c r="A87" s="263" t="s">
        <v>825</v>
      </c>
      <c r="B87" s="262" t="s">
        <v>826</v>
      </c>
      <c r="C87" s="242">
        <f>C88</f>
        <v>106.78932</v>
      </c>
      <c r="D87" s="242">
        <f>D88</f>
        <v>108.03131999999999</v>
      </c>
    </row>
    <row r="88" spans="1:6" ht="78.75" x14ac:dyDescent="0.25">
      <c r="A88" s="261"/>
      <c r="B88" s="268" t="s">
        <v>827</v>
      </c>
      <c r="C88" s="242">
        <v>106.78932</v>
      </c>
      <c r="D88" s="242">
        <v>108.03131999999999</v>
      </c>
    </row>
    <row r="89" spans="1:6" ht="15.75" x14ac:dyDescent="0.25">
      <c r="A89" s="211" t="s">
        <v>828</v>
      </c>
      <c r="B89" s="212" t="s">
        <v>829</v>
      </c>
      <c r="C89" s="243">
        <f>C90</f>
        <v>448.70000000000005</v>
      </c>
      <c r="D89" s="243">
        <f>D90</f>
        <v>448.70000000000005</v>
      </c>
    </row>
    <row r="90" spans="1:6" ht="94.5" x14ac:dyDescent="0.25">
      <c r="A90" s="211" t="s">
        <v>830</v>
      </c>
      <c r="B90" s="212" t="s">
        <v>831</v>
      </c>
      <c r="C90" s="243">
        <f>C91+C92+C93</f>
        <v>448.70000000000005</v>
      </c>
      <c r="D90" s="243">
        <f>D91+D92+D93</f>
        <v>448.70000000000005</v>
      </c>
    </row>
    <row r="91" spans="1:6" ht="15.75" x14ac:dyDescent="0.25">
      <c r="A91" s="211"/>
      <c r="B91" s="212" t="s">
        <v>567</v>
      </c>
      <c r="C91" s="243">
        <v>347.8</v>
      </c>
      <c r="D91" s="269">
        <v>347.8</v>
      </c>
    </row>
    <row r="92" spans="1:6" ht="15.75" x14ac:dyDescent="0.25">
      <c r="A92" s="211"/>
      <c r="B92" s="212" t="s">
        <v>832</v>
      </c>
      <c r="C92" s="243">
        <v>53.1</v>
      </c>
      <c r="D92" s="269">
        <v>53.1</v>
      </c>
    </row>
    <row r="93" spans="1:6" ht="15.75" x14ac:dyDescent="0.25">
      <c r="A93" s="211"/>
      <c r="B93" s="212" t="s">
        <v>568</v>
      </c>
      <c r="C93" s="243">
        <v>47.8</v>
      </c>
      <c r="D93" s="269">
        <v>47.8</v>
      </c>
      <c r="E93" s="224" t="s">
        <v>504</v>
      </c>
    </row>
  </sheetData>
  <mergeCells count="6">
    <mergeCell ref="A11:D11"/>
    <mergeCell ref="C4:D4"/>
    <mergeCell ref="B6:D6"/>
    <mergeCell ref="B7:D7"/>
    <mergeCell ref="B8:D8"/>
    <mergeCell ref="B9:D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6"/>
  <sheetViews>
    <sheetView view="pageBreakPreview" zoomScaleSheetLayoutView="100" zoomScalePageLayoutView="75" workbookViewId="0">
      <selection activeCell="C4" sqref="C4:D4"/>
    </sheetView>
  </sheetViews>
  <sheetFormatPr defaultRowHeight="14.25" x14ac:dyDescent="0.2"/>
  <cols>
    <col min="1" max="1" width="14.42578125" style="1" customWidth="1"/>
    <col min="2" max="2" width="5.42578125" style="2" customWidth="1"/>
    <col min="3" max="3" width="67.42578125" style="2" customWidth="1"/>
    <col min="4" max="4" width="14.7109375" style="13" customWidth="1"/>
    <col min="5" max="5" width="3.28515625" style="2" customWidth="1"/>
    <col min="6" max="6" width="16.85546875" style="2" customWidth="1"/>
    <col min="7" max="7" width="14.7109375" style="2" customWidth="1"/>
    <col min="8" max="16384" width="9.140625" style="2"/>
  </cols>
  <sheetData>
    <row r="1" spans="1:4" ht="15" x14ac:dyDescent="0.25">
      <c r="C1" s="391" t="s">
        <v>538</v>
      </c>
      <c r="D1" s="391"/>
    </row>
    <row r="2" spans="1:4" ht="15" x14ac:dyDescent="0.25">
      <c r="C2" s="389" t="s">
        <v>0</v>
      </c>
      <c r="D2" s="389"/>
    </row>
    <row r="3" spans="1:4" ht="15" x14ac:dyDescent="0.25">
      <c r="C3" s="389" t="s">
        <v>1</v>
      </c>
      <c r="D3" s="389"/>
    </row>
    <row r="4" spans="1:4" ht="12.75" x14ac:dyDescent="0.2">
      <c r="C4" s="380" t="s">
        <v>907</v>
      </c>
      <c r="D4" s="381"/>
    </row>
    <row r="6" spans="1:4" ht="15" x14ac:dyDescent="0.25">
      <c r="C6" s="391" t="s">
        <v>514</v>
      </c>
      <c r="D6" s="391"/>
    </row>
    <row r="7" spans="1:4" ht="15" x14ac:dyDescent="0.25">
      <c r="C7" s="389" t="s">
        <v>0</v>
      </c>
      <c r="D7" s="389"/>
    </row>
    <row r="8" spans="1:4" ht="15" x14ac:dyDescent="0.25">
      <c r="C8" s="389" t="s">
        <v>1</v>
      </c>
      <c r="D8" s="389"/>
    </row>
    <row r="9" spans="1:4" ht="15" x14ac:dyDescent="0.25">
      <c r="C9" s="389" t="s">
        <v>2</v>
      </c>
      <c r="D9" s="389"/>
    </row>
    <row r="10" spans="1:4" ht="15" x14ac:dyDescent="0.25">
      <c r="C10" s="3"/>
      <c r="D10" s="3"/>
    </row>
    <row r="11" spans="1:4" ht="15" x14ac:dyDescent="0.25">
      <c r="C11" s="3"/>
      <c r="D11" s="4"/>
    </row>
    <row r="12" spans="1:4" ht="44.25" customHeight="1" x14ac:dyDescent="0.2">
      <c r="A12" s="390" t="s">
        <v>3</v>
      </c>
      <c r="B12" s="390"/>
      <c r="C12" s="390"/>
      <c r="D12" s="390"/>
    </row>
    <row r="13" spans="1:4" x14ac:dyDescent="0.2">
      <c r="B13" s="5"/>
      <c r="C13" s="5"/>
      <c r="D13" s="6"/>
    </row>
    <row r="14" spans="1:4" ht="18" customHeight="1" x14ac:dyDescent="0.2">
      <c r="A14" s="7" t="s">
        <v>4</v>
      </c>
      <c r="B14" s="7" t="s">
        <v>5</v>
      </c>
      <c r="C14" s="7" t="s">
        <v>6</v>
      </c>
      <c r="D14" s="7" t="s">
        <v>7</v>
      </c>
    </row>
    <row r="15" spans="1:4" ht="14.25" customHeight="1" x14ac:dyDescent="0.2">
      <c r="A15" s="41">
        <v>1</v>
      </c>
      <c r="B15" s="41">
        <v>2</v>
      </c>
      <c r="C15" s="41">
        <v>3</v>
      </c>
      <c r="D15" s="41">
        <v>4</v>
      </c>
    </row>
    <row r="16" spans="1:4" ht="36.75" customHeight="1" x14ac:dyDescent="0.25">
      <c r="A16" s="42" t="s">
        <v>8</v>
      </c>
      <c r="B16" s="274"/>
      <c r="C16" s="275" t="s">
        <v>9</v>
      </c>
      <c r="D16" s="273">
        <f>D17+D32+D43+D68</f>
        <v>20695.122719999999</v>
      </c>
    </row>
    <row r="17" spans="1:4" ht="19.5" customHeight="1" x14ac:dyDescent="0.25">
      <c r="A17" s="42" t="s">
        <v>10</v>
      </c>
      <c r="B17" s="274"/>
      <c r="C17" s="275" t="s">
        <v>11</v>
      </c>
      <c r="D17" s="273">
        <f>D18+D21+D29+D26</f>
        <v>15719.5</v>
      </c>
    </row>
    <row r="18" spans="1:4" ht="37.5" customHeight="1" x14ac:dyDescent="0.25">
      <c r="A18" s="42" t="s">
        <v>12</v>
      </c>
      <c r="B18" s="276"/>
      <c r="C18" s="276" t="s">
        <v>535</v>
      </c>
      <c r="D18" s="273">
        <f>D19</f>
        <v>15142.8</v>
      </c>
    </row>
    <row r="19" spans="1:4" ht="32.25" customHeight="1" x14ac:dyDescent="0.25">
      <c r="A19" s="42" t="s">
        <v>14</v>
      </c>
      <c r="B19" s="277"/>
      <c r="C19" s="277" t="s">
        <v>15</v>
      </c>
      <c r="D19" s="273">
        <f>D20</f>
        <v>15142.8</v>
      </c>
    </row>
    <row r="20" spans="1:4" ht="39" customHeight="1" x14ac:dyDescent="0.25">
      <c r="A20" s="42"/>
      <c r="B20" s="278" t="s">
        <v>16</v>
      </c>
      <c r="C20" s="279" t="s">
        <v>17</v>
      </c>
      <c r="D20" s="273">
        <v>15142.8</v>
      </c>
    </row>
    <row r="21" spans="1:4" ht="48" customHeight="1" x14ac:dyDescent="0.25">
      <c r="A21" s="42" t="s">
        <v>18</v>
      </c>
      <c r="B21" s="276"/>
      <c r="C21" s="276" t="s">
        <v>19</v>
      </c>
      <c r="D21" s="273">
        <f>D22+D24</f>
        <v>40</v>
      </c>
    </row>
    <row r="22" spans="1:4" ht="33.75" customHeight="1" x14ac:dyDescent="0.25">
      <c r="A22" s="42" t="s">
        <v>20</v>
      </c>
      <c r="B22" s="280"/>
      <c r="C22" s="280" t="s">
        <v>21</v>
      </c>
      <c r="D22" s="273">
        <f>D23</f>
        <v>15</v>
      </c>
    </row>
    <row r="23" spans="1:4" ht="39" customHeight="1" x14ac:dyDescent="0.25">
      <c r="A23" s="42"/>
      <c r="B23" s="278" t="s">
        <v>16</v>
      </c>
      <c r="C23" s="279" t="s">
        <v>17</v>
      </c>
      <c r="D23" s="273">
        <v>15</v>
      </c>
    </row>
    <row r="24" spans="1:4" ht="37.5" customHeight="1" x14ac:dyDescent="0.25">
      <c r="A24" s="42" t="s">
        <v>22</v>
      </c>
      <c r="B24" s="280"/>
      <c r="C24" s="280" t="s">
        <v>23</v>
      </c>
      <c r="D24" s="273">
        <f>D25</f>
        <v>25</v>
      </c>
    </row>
    <row r="25" spans="1:4" ht="40.5" customHeight="1" x14ac:dyDescent="0.25">
      <c r="A25" s="42"/>
      <c r="B25" s="278" t="s">
        <v>16</v>
      </c>
      <c r="C25" s="279" t="s">
        <v>17</v>
      </c>
      <c r="D25" s="273">
        <v>25</v>
      </c>
    </row>
    <row r="26" spans="1:4" ht="32.25" customHeight="1" x14ac:dyDescent="0.25">
      <c r="A26" s="42" t="s">
        <v>862</v>
      </c>
      <c r="B26" s="278"/>
      <c r="C26" s="276" t="s">
        <v>863</v>
      </c>
      <c r="D26" s="273">
        <f>D27</f>
        <v>250</v>
      </c>
    </row>
    <row r="27" spans="1:4" ht="24.75" customHeight="1" x14ac:dyDescent="0.25">
      <c r="A27" s="42" t="s">
        <v>864</v>
      </c>
      <c r="B27" s="278"/>
      <c r="C27" s="279" t="s">
        <v>865</v>
      </c>
      <c r="D27" s="273">
        <f>D28</f>
        <v>250</v>
      </c>
    </row>
    <row r="28" spans="1:4" ht="27" customHeight="1" x14ac:dyDescent="0.25">
      <c r="A28" s="42"/>
      <c r="B28" s="327" t="s">
        <v>164</v>
      </c>
      <c r="C28" s="284" t="s">
        <v>165</v>
      </c>
      <c r="D28" s="273">
        <v>250</v>
      </c>
    </row>
    <row r="29" spans="1:4" ht="82.5" customHeight="1" x14ac:dyDescent="0.25">
      <c r="A29" s="42" t="s">
        <v>24</v>
      </c>
      <c r="B29" s="278"/>
      <c r="C29" s="279" t="s">
        <v>25</v>
      </c>
      <c r="D29" s="273">
        <f>D30</f>
        <v>286.7</v>
      </c>
    </row>
    <row r="30" spans="1:4" ht="80.25" customHeight="1" x14ac:dyDescent="0.25">
      <c r="A30" s="42" t="s">
        <v>26</v>
      </c>
      <c r="B30" s="278"/>
      <c r="C30" s="279" t="s">
        <v>27</v>
      </c>
      <c r="D30" s="273">
        <f>D31</f>
        <v>286.7</v>
      </c>
    </row>
    <row r="31" spans="1:4" ht="40.5" customHeight="1" x14ac:dyDescent="0.25">
      <c r="A31" s="42"/>
      <c r="B31" s="278" t="s">
        <v>16</v>
      </c>
      <c r="C31" s="279" t="s">
        <v>17</v>
      </c>
      <c r="D31" s="273">
        <v>286.7</v>
      </c>
    </row>
    <row r="32" spans="1:4" ht="18.75" customHeight="1" x14ac:dyDescent="0.25">
      <c r="A32" s="42" t="s">
        <v>28</v>
      </c>
      <c r="B32" s="281"/>
      <c r="C32" s="281" t="s">
        <v>29</v>
      </c>
      <c r="D32" s="8">
        <f>D33+D38</f>
        <v>905</v>
      </c>
    </row>
    <row r="33" spans="1:4" ht="36" customHeight="1" x14ac:dyDescent="0.25">
      <c r="A33" s="42" t="s">
        <v>30</v>
      </c>
      <c r="B33" s="276"/>
      <c r="C33" s="276" t="s">
        <v>31</v>
      </c>
      <c r="D33" s="8">
        <f>D34+D36</f>
        <v>830</v>
      </c>
    </row>
    <row r="34" spans="1:4" ht="36" customHeight="1" x14ac:dyDescent="0.25">
      <c r="A34" s="42" t="s">
        <v>32</v>
      </c>
      <c r="B34" s="280"/>
      <c r="C34" s="280" t="s">
        <v>33</v>
      </c>
      <c r="D34" s="8">
        <f>D35</f>
        <v>800</v>
      </c>
    </row>
    <row r="35" spans="1:4" ht="33" customHeight="1" x14ac:dyDescent="0.25">
      <c r="A35" s="42"/>
      <c r="B35" s="278" t="s">
        <v>16</v>
      </c>
      <c r="C35" s="279" t="s">
        <v>17</v>
      </c>
      <c r="D35" s="8">
        <v>800</v>
      </c>
    </row>
    <row r="36" spans="1:4" ht="33" customHeight="1" x14ac:dyDescent="0.25">
      <c r="A36" s="42" t="s">
        <v>34</v>
      </c>
      <c r="B36" s="280"/>
      <c r="C36" s="280" t="s">
        <v>35</v>
      </c>
      <c r="D36" s="8">
        <f>D37</f>
        <v>30</v>
      </c>
    </row>
    <row r="37" spans="1:4" ht="30" customHeight="1" x14ac:dyDescent="0.25">
      <c r="A37" s="42"/>
      <c r="B37" s="278" t="s">
        <v>16</v>
      </c>
      <c r="C37" s="279" t="s">
        <v>17</v>
      </c>
      <c r="D37" s="8">
        <v>30</v>
      </c>
    </row>
    <row r="38" spans="1:4" ht="33" customHeight="1" x14ac:dyDescent="0.25">
      <c r="A38" s="42" t="s">
        <v>36</v>
      </c>
      <c r="B38" s="276"/>
      <c r="C38" s="276" t="s">
        <v>37</v>
      </c>
      <c r="D38" s="8">
        <f>D39+D41</f>
        <v>75</v>
      </c>
    </row>
    <row r="39" spans="1:4" ht="33" customHeight="1" x14ac:dyDescent="0.25">
      <c r="A39" s="42" t="s">
        <v>38</v>
      </c>
      <c r="B39" s="276"/>
      <c r="C39" s="280" t="s">
        <v>39</v>
      </c>
      <c r="D39" s="8">
        <f>D40</f>
        <v>25</v>
      </c>
    </row>
    <row r="40" spans="1:4" ht="35.25" customHeight="1" x14ac:dyDescent="0.25">
      <c r="A40" s="42"/>
      <c r="B40" s="282" t="s">
        <v>16</v>
      </c>
      <c r="C40" s="279" t="s">
        <v>17</v>
      </c>
      <c r="D40" s="8">
        <v>25</v>
      </c>
    </row>
    <row r="41" spans="1:4" ht="35.25" customHeight="1" x14ac:dyDescent="0.25">
      <c r="A41" s="42" t="s">
        <v>40</v>
      </c>
      <c r="B41" s="280"/>
      <c r="C41" s="280" t="s">
        <v>41</v>
      </c>
      <c r="D41" s="8">
        <f>D42</f>
        <v>50</v>
      </c>
    </row>
    <row r="42" spans="1:4" ht="35.25" customHeight="1" x14ac:dyDescent="0.25">
      <c r="A42" s="42"/>
      <c r="B42" s="278" t="s">
        <v>16</v>
      </c>
      <c r="C42" s="279" t="s">
        <v>17</v>
      </c>
      <c r="D42" s="8">
        <v>50</v>
      </c>
    </row>
    <row r="43" spans="1:4" ht="20.25" customHeight="1" x14ac:dyDescent="0.25">
      <c r="A43" s="42" t="s">
        <v>42</v>
      </c>
      <c r="B43" s="281"/>
      <c r="C43" s="281" t="s">
        <v>43</v>
      </c>
      <c r="D43" s="8">
        <f>D44+D49+D54+D59</f>
        <v>4050.6227199999998</v>
      </c>
    </row>
    <row r="44" spans="1:4" ht="35.25" customHeight="1" x14ac:dyDescent="0.25">
      <c r="A44" s="42" t="s">
        <v>44</v>
      </c>
      <c r="B44" s="43"/>
      <c r="C44" s="43" t="s">
        <v>45</v>
      </c>
      <c r="D44" s="8">
        <f>D45+D47</f>
        <v>30</v>
      </c>
    </row>
    <row r="45" spans="1:4" ht="35.25" customHeight="1" x14ac:dyDescent="0.25">
      <c r="A45" s="42" t="s">
        <v>46</v>
      </c>
      <c r="B45" s="277"/>
      <c r="C45" s="277" t="s">
        <v>47</v>
      </c>
      <c r="D45" s="8">
        <f>D46</f>
        <v>20</v>
      </c>
    </row>
    <row r="46" spans="1:4" ht="35.25" customHeight="1" x14ac:dyDescent="0.25">
      <c r="A46" s="42"/>
      <c r="B46" s="278" t="s">
        <v>16</v>
      </c>
      <c r="C46" s="279" t="s">
        <v>17</v>
      </c>
      <c r="D46" s="8">
        <v>20</v>
      </c>
    </row>
    <row r="47" spans="1:4" ht="35.25" customHeight="1" x14ac:dyDescent="0.25">
      <c r="A47" s="42" t="s">
        <v>48</v>
      </c>
      <c r="B47" s="277"/>
      <c r="C47" s="277" t="s">
        <v>49</v>
      </c>
      <c r="D47" s="8">
        <f>D48</f>
        <v>10</v>
      </c>
    </row>
    <row r="48" spans="1:4" ht="35.25" customHeight="1" x14ac:dyDescent="0.25">
      <c r="A48" s="42"/>
      <c r="B48" s="278" t="s">
        <v>16</v>
      </c>
      <c r="C48" s="279" t="s">
        <v>17</v>
      </c>
      <c r="D48" s="8">
        <v>10</v>
      </c>
    </row>
    <row r="49" spans="1:4" ht="35.25" customHeight="1" x14ac:dyDescent="0.25">
      <c r="A49" s="42" t="s">
        <v>50</v>
      </c>
      <c r="B49" s="43"/>
      <c r="C49" s="43" t="s">
        <v>51</v>
      </c>
      <c r="D49" s="8">
        <f>D50+D52</f>
        <v>70</v>
      </c>
    </row>
    <row r="50" spans="1:4" ht="35.25" customHeight="1" x14ac:dyDescent="0.25">
      <c r="A50" s="42" t="s">
        <v>52</v>
      </c>
      <c r="B50" s="277"/>
      <c r="C50" s="277" t="s">
        <v>53</v>
      </c>
      <c r="D50" s="8">
        <f>D51</f>
        <v>30</v>
      </c>
    </row>
    <row r="51" spans="1:4" ht="35.25" customHeight="1" x14ac:dyDescent="0.25">
      <c r="A51" s="42"/>
      <c r="B51" s="278" t="s">
        <v>16</v>
      </c>
      <c r="C51" s="279" t="s">
        <v>17</v>
      </c>
      <c r="D51" s="8">
        <v>30</v>
      </c>
    </row>
    <row r="52" spans="1:4" ht="35.25" customHeight="1" x14ac:dyDescent="0.25">
      <c r="A52" s="42" t="s">
        <v>54</v>
      </c>
      <c r="B52" s="277"/>
      <c r="C52" s="277" t="s">
        <v>55</v>
      </c>
      <c r="D52" s="8">
        <f>D53</f>
        <v>40</v>
      </c>
    </row>
    <row r="53" spans="1:4" ht="35.25" customHeight="1" x14ac:dyDescent="0.25">
      <c r="A53" s="42"/>
      <c r="B53" s="278" t="s">
        <v>16</v>
      </c>
      <c r="C53" s="279" t="s">
        <v>17</v>
      </c>
      <c r="D53" s="8">
        <v>40</v>
      </c>
    </row>
    <row r="54" spans="1:4" ht="38.25" customHeight="1" x14ac:dyDescent="0.25">
      <c r="A54" s="42" t="s">
        <v>56</v>
      </c>
      <c r="B54" s="43"/>
      <c r="C54" s="43" t="s">
        <v>57</v>
      </c>
      <c r="D54" s="8">
        <f>D55+D57</f>
        <v>175</v>
      </c>
    </row>
    <row r="55" spans="1:4" ht="48" customHeight="1" x14ac:dyDescent="0.25">
      <c r="A55" s="42" t="s">
        <v>58</v>
      </c>
      <c r="B55" s="277"/>
      <c r="C55" s="277" t="s">
        <v>59</v>
      </c>
      <c r="D55" s="8">
        <f>D56</f>
        <v>155</v>
      </c>
    </row>
    <row r="56" spans="1:4" ht="43.5" customHeight="1" x14ac:dyDescent="0.25">
      <c r="A56" s="42"/>
      <c r="B56" s="278" t="s">
        <v>16</v>
      </c>
      <c r="C56" s="279" t="s">
        <v>17</v>
      </c>
      <c r="D56" s="8">
        <v>155</v>
      </c>
    </row>
    <row r="57" spans="1:4" ht="35.25" customHeight="1" x14ac:dyDescent="0.25">
      <c r="A57" s="42" t="s">
        <v>60</v>
      </c>
      <c r="B57" s="277"/>
      <c r="C57" s="277" t="s">
        <v>61</v>
      </c>
      <c r="D57" s="8">
        <f>D58</f>
        <v>20</v>
      </c>
    </row>
    <row r="58" spans="1:4" ht="35.25" customHeight="1" x14ac:dyDescent="0.25">
      <c r="A58" s="42"/>
      <c r="B58" s="278" t="s">
        <v>16</v>
      </c>
      <c r="C58" s="279" t="s">
        <v>17</v>
      </c>
      <c r="D58" s="8">
        <v>20</v>
      </c>
    </row>
    <row r="59" spans="1:4" ht="35.25" customHeight="1" x14ac:dyDescent="0.25">
      <c r="A59" s="42" t="s">
        <v>62</v>
      </c>
      <c r="B59" s="43"/>
      <c r="C59" s="43" t="s">
        <v>63</v>
      </c>
      <c r="D59" s="8">
        <f>D63+D60+D66</f>
        <v>3775.6227199999998</v>
      </c>
    </row>
    <row r="60" spans="1:4" ht="19.5" customHeight="1" x14ac:dyDescent="0.25">
      <c r="A60" s="365" t="s">
        <v>520</v>
      </c>
      <c r="B60" s="43"/>
      <c r="C60" s="366" t="s">
        <v>521</v>
      </c>
      <c r="D60" s="8">
        <f>D61+D62</f>
        <v>887.79200000000003</v>
      </c>
    </row>
    <row r="61" spans="1:4" ht="21.75" customHeight="1" x14ac:dyDescent="0.25">
      <c r="A61" s="42"/>
      <c r="B61" s="278" t="s">
        <v>65</v>
      </c>
      <c r="C61" s="283" t="s">
        <v>66</v>
      </c>
      <c r="D61" s="8">
        <v>443.89600000000002</v>
      </c>
    </row>
    <row r="62" spans="1:4" ht="22.5" customHeight="1" x14ac:dyDescent="0.25">
      <c r="A62" s="42"/>
      <c r="B62" s="327" t="s">
        <v>164</v>
      </c>
      <c r="C62" s="284" t="s">
        <v>165</v>
      </c>
      <c r="D62" s="8">
        <v>443.89600000000002</v>
      </c>
    </row>
    <row r="63" spans="1:4" ht="20.25" customHeight="1" x14ac:dyDescent="0.25">
      <c r="A63" s="42" t="s">
        <v>522</v>
      </c>
      <c r="B63" s="277"/>
      <c r="C63" s="277" t="s">
        <v>64</v>
      </c>
      <c r="D63" s="8">
        <f>D64+D65</f>
        <v>2300.9867199999999</v>
      </c>
    </row>
    <row r="64" spans="1:4" ht="21" customHeight="1" x14ac:dyDescent="0.25">
      <c r="A64" s="42"/>
      <c r="B64" s="278" t="s">
        <v>65</v>
      </c>
      <c r="C64" s="283" t="s">
        <v>66</v>
      </c>
      <c r="D64" s="8">
        <v>1429.87472</v>
      </c>
    </row>
    <row r="65" spans="1:4" ht="21" customHeight="1" x14ac:dyDescent="0.25">
      <c r="A65" s="42"/>
      <c r="B65" s="327" t="s">
        <v>164</v>
      </c>
      <c r="C65" s="284" t="s">
        <v>165</v>
      </c>
      <c r="D65" s="8">
        <v>871.11199999999997</v>
      </c>
    </row>
    <row r="66" spans="1:4" ht="21" customHeight="1" x14ac:dyDescent="0.25">
      <c r="A66" s="365" t="s">
        <v>529</v>
      </c>
      <c r="B66" s="327"/>
      <c r="C66" s="366" t="s">
        <v>521</v>
      </c>
      <c r="D66" s="8">
        <f>D67</f>
        <v>586.84400000000005</v>
      </c>
    </row>
    <row r="67" spans="1:4" ht="21" customHeight="1" x14ac:dyDescent="0.25">
      <c r="A67" s="42"/>
      <c r="B67" s="278" t="s">
        <v>65</v>
      </c>
      <c r="C67" s="283" t="s">
        <v>66</v>
      </c>
      <c r="D67" s="8">
        <v>586.84400000000005</v>
      </c>
    </row>
    <row r="68" spans="1:4" ht="20.25" customHeight="1" x14ac:dyDescent="0.25">
      <c r="A68" s="42" t="s">
        <v>67</v>
      </c>
      <c r="B68" s="284"/>
      <c r="C68" s="284" t="s">
        <v>68</v>
      </c>
      <c r="D68" s="8">
        <f>D69</f>
        <v>20</v>
      </c>
    </row>
    <row r="69" spans="1:4" ht="35.25" customHeight="1" x14ac:dyDescent="0.25">
      <c r="A69" s="42" t="s">
        <v>69</v>
      </c>
      <c r="B69" s="43"/>
      <c r="C69" s="43" t="s">
        <v>70</v>
      </c>
      <c r="D69" s="8">
        <f>D70</f>
        <v>20</v>
      </c>
    </row>
    <row r="70" spans="1:4" ht="35.25" customHeight="1" x14ac:dyDescent="0.25">
      <c r="A70" s="42" t="s">
        <v>71</v>
      </c>
      <c r="B70" s="277"/>
      <c r="C70" s="277" t="s">
        <v>72</v>
      </c>
      <c r="D70" s="8">
        <f>D71</f>
        <v>20</v>
      </c>
    </row>
    <row r="71" spans="1:4" ht="25.5" customHeight="1" x14ac:dyDescent="0.25">
      <c r="A71" s="42"/>
      <c r="B71" s="278" t="s">
        <v>65</v>
      </c>
      <c r="C71" s="367" t="s">
        <v>66</v>
      </c>
      <c r="D71" s="8">
        <v>20</v>
      </c>
    </row>
    <row r="72" spans="1:4" ht="33.75" customHeight="1" x14ac:dyDescent="0.25">
      <c r="A72" s="42" t="s">
        <v>75</v>
      </c>
      <c r="B72" s="286"/>
      <c r="C72" s="287" t="s">
        <v>76</v>
      </c>
      <c r="D72" s="273">
        <f>D73+D85+D94</f>
        <v>9280.6922500000001</v>
      </c>
    </row>
    <row r="73" spans="1:4" ht="22.5" customHeight="1" x14ac:dyDescent="0.25">
      <c r="A73" s="42" t="s">
        <v>77</v>
      </c>
      <c r="B73" s="43"/>
      <c r="C73" s="43" t="s">
        <v>78</v>
      </c>
      <c r="D73" s="273">
        <f>D77+D74+D80</f>
        <v>8574.6422500000008</v>
      </c>
    </row>
    <row r="74" spans="1:4" ht="34.5" customHeight="1" x14ac:dyDescent="0.25">
      <c r="A74" s="42" t="s">
        <v>79</v>
      </c>
      <c r="B74" s="288"/>
      <c r="C74" s="288" t="s">
        <v>80</v>
      </c>
      <c r="D74" s="273">
        <f>D75</f>
        <v>5673.3810000000003</v>
      </c>
    </row>
    <row r="75" spans="1:4" ht="39.75" customHeight="1" x14ac:dyDescent="0.25">
      <c r="A75" s="42" t="s">
        <v>81</v>
      </c>
      <c r="B75" s="277"/>
      <c r="C75" s="277" t="s">
        <v>15</v>
      </c>
      <c r="D75" s="273">
        <f>D76</f>
        <v>5673.3810000000003</v>
      </c>
    </row>
    <row r="76" spans="1:4" ht="36" customHeight="1" x14ac:dyDescent="0.25">
      <c r="A76" s="42"/>
      <c r="B76" s="278" t="s">
        <v>16</v>
      </c>
      <c r="C76" s="289" t="s">
        <v>17</v>
      </c>
      <c r="D76" s="273">
        <v>5673.3810000000003</v>
      </c>
    </row>
    <row r="77" spans="1:4" ht="45.6" customHeight="1" x14ac:dyDescent="0.25">
      <c r="A77" s="42" t="s">
        <v>82</v>
      </c>
      <c r="B77" s="43"/>
      <c r="C77" s="43" t="s">
        <v>83</v>
      </c>
      <c r="D77" s="273">
        <f>D78</f>
        <v>335</v>
      </c>
    </row>
    <row r="78" spans="1:4" ht="36" customHeight="1" x14ac:dyDescent="0.25">
      <c r="A78" s="42" t="s">
        <v>84</v>
      </c>
      <c r="B78" s="280"/>
      <c r="C78" s="287" t="s">
        <v>85</v>
      </c>
      <c r="D78" s="273">
        <f>D79</f>
        <v>335</v>
      </c>
    </row>
    <row r="79" spans="1:4" ht="35.25" customHeight="1" x14ac:dyDescent="0.25">
      <c r="A79" s="42"/>
      <c r="B79" s="278" t="s">
        <v>16</v>
      </c>
      <c r="C79" s="289" t="s">
        <v>17</v>
      </c>
      <c r="D79" s="273">
        <f>430-95</f>
        <v>335</v>
      </c>
    </row>
    <row r="80" spans="1:4" ht="49.5" customHeight="1" x14ac:dyDescent="0.25">
      <c r="A80" s="42" t="s">
        <v>86</v>
      </c>
      <c r="B80" s="288"/>
      <c r="C80" s="288" t="s">
        <v>87</v>
      </c>
      <c r="D80" s="273">
        <f>D81+D83</f>
        <v>2566.26125</v>
      </c>
    </row>
    <row r="81" spans="1:4" ht="35.25" customHeight="1" x14ac:dyDescent="0.25">
      <c r="A81" s="42" t="s">
        <v>88</v>
      </c>
      <c r="B81" s="280"/>
      <c r="C81" s="280" t="s">
        <v>89</v>
      </c>
      <c r="D81" s="273">
        <f>D82</f>
        <v>44.95</v>
      </c>
    </row>
    <row r="82" spans="1:4" ht="35.25" customHeight="1" x14ac:dyDescent="0.25">
      <c r="A82" s="42"/>
      <c r="B82" s="278" t="s">
        <v>16</v>
      </c>
      <c r="C82" s="289" t="s">
        <v>17</v>
      </c>
      <c r="D82" s="273">
        <f>45-0.05</f>
        <v>44.95</v>
      </c>
    </row>
    <row r="83" spans="1:4" ht="49.5" customHeight="1" x14ac:dyDescent="0.25">
      <c r="A83" s="42" t="s">
        <v>551</v>
      </c>
      <c r="B83" s="280"/>
      <c r="C83" s="280" t="s">
        <v>552</v>
      </c>
      <c r="D83" s="273">
        <f>D84</f>
        <v>2521.3112500000002</v>
      </c>
    </row>
    <row r="84" spans="1:4" ht="35.25" customHeight="1" x14ac:dyDescent="0.25">
      <c r="A84" s="42"/>
      <c r="B84" s="278" t="s">
        <v>16</v>
      </c>
      <c r="C84" s="289" t="s">
        <v>17</v>
      </c>
      <c r="D84" s="273">
        <v>2521.3112500000002</v>
      </c>
    </row>
    <row r="85" spans="1:4" ht="36" customHeight="1" x14ac:dyDescent="0.25">
      <c r="A85" s="42" t="s">
        <v>90</v>
      </c>
      <c r="B85" s="43"/>
      <c r="C85" s="43" t="s">
        <v>91</v>
      </c>
      <c r="D85" s="273">
        <f>D86+D91</f>
        <v>628.15599999999995</v>
      </c>
    </row>
    <row r="86" spans="1:4" ht="48.75" customHeight="1" x14ac:dyDescent="0.25">
      <c r="A86" s="42" t="s">
        <v>92</v>
      </c>
      <c r="B86" s="43"/>
      <c r="C86" s="43" t="s">
        <v>93</v>
      </c>
      <c r="D86" s="273">
        <f>D87+D89</f>
        <v>539.15599999999995</v>
      </c>
    </row>
    <row r="87" spans="1:4" ht="30.75" customHeight="1" x14ac:dyDescent="0.25">
      <c r="A87" s="42" t="s">
        <v>94</v>
      </c>
      <c r="B87" s="280"/>
      <c r="C87" s="280" t="s">
        <v>95</v>
      </c>
      <c r="D87" s="273">
        <f>D88</f>
        <v>494.15600000000001</v>
      </c>
    </row>
    <row r="88" spans="1:4" ht="35.25" customHeight="1" x14ac:dyDescent="0.25">
      <c r="A88" s="42"/>
      <c r="B88" s="278" t="s">
        <v>16</v>
      </c>
      <c r="C88" s="289" t="s">
        <v>17</v>
      </c>
      <c r="D88" s="273">
        <f>450+44.156</f>
        <v>494.15600000000001</v>
      </c>
    </row>
    <row r="89" spans="1:4" ht="35.25" customHeight="1" x14ac:dyDescent="0.25">
      <c r="A89" s="42" t="s">
        <v>96</v>
      </c>
      <c r="B89" s="280"/>
      <c r="C89" s="280" t="s">
        <v>97</v>
      </c>
      <c r="D89" s="273">
        <f>D90</f>
        <v>45</v>
      </c>
    </row>
    <row r="90" spans="1:4" ht="35.25" customHeight="1" x14ac:dyDescent="0.25">
      <c r="A90" s="42"/>
      <c r="B90" s="278" t="s">
        <v>16</v>
      </c>
      <c r="C90" s="289" t="s">
        <v>17</v>
      </c>
      <c r="D90" s="273">
        <v>45</v>
      </c>
    </row>
    <row r="91" spans="1:4" ht="34.15" customHeight="1" x14ac:dyDescent="0.25">
      <c r="A91" s="42" t="s">
        <v>98</v>
      </c>
      <c r="B91" s="43"/>
      <c r="C91" s="43" t="s">
        <v>99</v>
      </c>
      <c r="D91" s="273">
        <f>D92</f>
        <v>89</v>
      </c>
    </row>
    <row r="92" spans="1:4" ht="33.75" customHeight="1" x14ac:dyDescent="0.25">
      <c r="A92" s="42" t="s">
        <v>100</v>
      </c>
      <c r="B92" s="280"/>
      <c r="C92" s="280" t="s">
        <v>101</v>
      </c>
      <c r="D92" s="273">
        <f>D93</f>
        <v>89</v>
      </c>
    </row>
    <row r="93" spans="1:4" ht="36" customHeight="1" x14ac:dyDescent="0.25">
      <c r="A93" s="42"/>
      <c r="B93" s="278" t="s">
        <v>16</v>
      </c>
      <c r="C93" s="289" t="s">
        <v>17</v>
      </c>
      <c r="D93" s="273">
        <v>89</v>
      </c>
    </row>
    <row r="94" spans="1:4" ht="41.25" customHeight="1" x14ac:dyDescent="0.25">
      <c r="A94" s="42" t="s">
        <v>102</v>
      </c>
      <c r="B94" s="43"/>
      <c r="C94" s="43" t="s">
        <v>103</v>
      </c>
      <c r="D94" s="273">
        <f>D95+D100</f>
        <v>77.894000000000005</v>
      </c>
    </row>
    <row r="95" spans="1:4" ht="47.25" customHeight="1" x14ac:dyDescent="0.25">
      <c r="A95" s="42" t="s">
        <v>104</v>
      </c>
      <c r="B95" s="43"/>
      <c r="C95" s="43" t="s">
        <v>105</v>
      </c>
      <c r="D95" s="273">
        <f>D96+D98</f>
        <v>38.893999999999998</v>
      </c>
    </row>
    <row r="96" spans="1:4" ht="33" customHeight="1" x14ac:dyDescent="0.25">
      <c r="A96" s="42" t="s">
        <v>106</v>
      </c>
      <c r="B96" s="280"/>
      <c r="C96" s="280" t="s">
        <v>107</v>
      </c>
      <c r="D96" s="273">
        <f>D97</f>
        <v>3.702</v>
      </c>
    </row>
    <row r="97" spans="1:4" ht="37.5" customHeight="1" x14ac:dyDescent="0.25">
      <c r="A97" s="290"/>
      <c r="B97" s="278" t="s">
        <v>16</v>
      </c>
      <c r="C97" s="289" t="s">
        <v>17</v>
      </c>
      <c r="D97" s="273">
        <v>3.702</v>
      </c>
    </row>
    <row r="98" spans="1:4" ht="31.5" customHeight="1" x14ac:dyDescent="0.25">
      <c r="A98" s="42" t="s">
        <v>108</v>
      </c>
      <c r="B98" s="280"/>
      <c r="C98" s="280" t="s">
        <v>109</v>
      </c>
      <c r="D98" s="273">
        <f>D99</f>
        <v>35.192</v>
      </c>
    </row>
    <row r="99" spans="1:4" ht="37.5" customHeight="1" x14ac:dyDescent="0.25">
      <c r="A99" s="290"/>
      <c r="B99" s="278" t="s">
        <v>16</v>
      </c>
      <c r="C99" s="289" t="s">
        <v>17</v>
      </c>
      <c r="D99" s="273">
        <v>35.192</v>
      </c>
    </row>
    <row r="100" spans="1:4" ht="36" customHeight="1" x14ac:dyDescent="0.25">
      <c r="A100" s="42" t="s">
        <v>110</v>
      </c>
      <c r="B100" s="280"/>
      <c r="C100" s="280" t="s">
        <v>111</v>
      </c>
      <c r="D100" s="273">
        <f>D101</f>
        <v>39</v>
      </c>
    </row>
    <row r="101" spans="1:4" ht="36" customHeight="1" x14ac:dyDescent="0.25">
      <c r="A101" s="42" t="s">
        <v>112</v>
      </c>
      <c r="B101" s="280"/>
      <c r="C101" s="280" t="s">
        <v>113</v>
      </c>
      <c r="D101" s="273">
        <f>D102</f>
        <v>39</v>
      </c>
    </row>
    <row r="102" spans="1:4" ht="41.25" customHeight="1" x14ac:dyDescent="0.25">
      <c r="A102" s="290"/>
      <c r="B102" s="278" t="s">
        <v>16</v>
      </c>
      <c r="C102" s="289" t="s">
        <v>17</v>
      </c>
      <c r="D102" s="273">
        <v>39</v>
      </c>
    </row>
    <row r="103" spans="1:4" ht="36" customHeight="1" x14ac:dyDescent="0.25">
      <c r="A103" s="42" t="s">
        <v>114</v>
      </c>
      <c r="B103" s="291"/>
      <c r="C103" s="291" t="s">
        <v>115</v>
      </c>
      <c r="D103" s="8">
        <f>D104</f>
        <v>271</v>
      </c>
    </row>
    <row r="104" spans="1:4" ht="39" customHeight="1" x14ac:dyDescent="0.25">
      <c r="A104" s="42" t="s">
        <v>116</v>
      </c>
      <c r="B104" s="291"/>
      <c r="C104" s="281" t="s">
        <v>117</v>
      </c>
      <c r="D104" s="8">
        <f>D105+D108</f>
        <v>271</v>
      </c>
    </row>
    <row r="105" spans="1:4" ht="41.25" customHeight="1" x14ac:dyDescent="0.25">
      <c r="A105" s="42" t="s">
        <v>118</v>
      </c>
      <c r="B105" s="43"/>
      <c r="C105" s="43" t="s">
        <v>119</v>
      </c>
      <c r="D105" s="8">
        <f>D106</f>
        <v>66</v>
      </c>
    </row>
    <row r="106" spans="1:4" ht="33.75" customHeight="1" x14ac:dyDescent="0.25">
      <c r="A106" s="42" t="s">
        <v>120</v>
      </c>
      <c r="B106" s="280"/>
      <c r="C106" s="280" t="s">
        <v>121</v>
      </c>
      <c r="D106" s="8">
        <f>D107</f>
        <v>66</v>
      </c>
    </row>
    <row r="107" spans="1:4" ht="41.25" customHeight="1" x14ac:dyDescent="0.25">
      <c r="A107" s="292"/>
      <c r="B107" s="278" t="s">
        <v>16</v>
      </c>
      <c r="C107" s="289" t="s">
        <v>17</v>
      </c>
      <c r="D107" s="8">
        <v>66</v>
      </c>
    </row>
    <row r="108" spans="1:4" ht="49.5" customHeight="1" x14ac:dyDescent="0.25">
      <c r="A108" s="42" t="s">
        <v>122</v>
      </c>
      <c r="B108" s="43"/>
      <c r="C108" s="43" t="s">
        <v>123</v>
      </c>
      <c r="D108" s="8">
        <f>D109+D111</f>
        <v>205</v>
      </c>
    </row>
    <row r="109" spans="1:4" ht="24.75" customHeight="1" x14ac:dyDescent="0.25">
      <c r="A109" s="42" t="s">
        <v>124</v>
      </c>
      <c r="B109" s="280"/>
      <c r="C109" s="280" t="s">
        <v>125</v>
      </c>
      <c r="D109" s="8">
        <f>D110</f>
        <v>175</v>
      </c>
    </row>
    <row r="110" spans="1:4" ht="36.75" customHeight="1" x14ac:dyDescent="0.25">
      <c r="A110" s="292"/>
      <c r="B110" s="278" t="s">
        <v>16</v>
      </c>
      <c r="C110" s="289" t="s">
        <v>17</v>
      </c>
      <c r="D110" s="8">
        <v>175</v>
      </c>
    </row>
    <row r="111" spans="1:4" ht="47.25" customHeight="1" x14ac:dyDescent="0.25">
      <c r="A111" s="42" t="s">
        <v>126</v>
      </c>
      <c r="B111" s="280"/>
      <c r="C111" s="280" t="s">
        <v>127</v>
      </c>
      <c r="D111" s="8">
        <f>D112</f>
        <v>30</v>
      </c>
    </row>
    <row r="112" spans="1:4" ht="41.25" customHeight="1" x14ac:dyDescent="0.25">
      <c r="A112" s="292"/>
      <c r="B112" s="278" t="s">
        <v>16</v>
      </c>
      <c r="C112" s="289" t="s">
        <v>17</v>
      </c>
      <c r="D112" s="8">
        <v>30</v>
      </c>
    </row>
    <row r="113" spans="1:4" ht="18" customHeight="1" x14ac:dyDescent="0.25">
      <c r="A113" s="42" t="s">
        <v>128</v>
      </c>
      <c r="B113" s="293"/>
      <c r="C113" s="284" t="s">
        <v>129</v>
      </c>
      <c r="D113" s="8">
        <f>D114+D120</f>
        <v>249.89148</v>
      </c>
    </row>
    <row r="114" spans="1:4" ht="35.25" customHeight="1" x14ac:dyDescent="0.25">
      <c r="A114" s="42" t="s">
        <v>130</v>
      </c>
      <c r="B114" s="293"/>
      <c r="C114" s="43" t="s">
        <v>131</v>
      </c>
      <c r="D114" s="8">
        <f>D115</f>
        <v>189.89148</v>
      </c>
    </row>
    <row r="115" spans="1:4" ht="32.450000000000003" customHeight="1" x14ac:dyDescent="0.25">
      <c r="A115" s="42" t="s">
        <v>133</v>
      </c>
      <c r="B115" s="297"/>
      <c r="C115" s="298" t="s">
        <v>134</v>
      </c>
      <c r="D115" s="8">
        <f>D116+D118</f>
        <v>189.89148</v>
      </c>
    </row>
    <row r="116" spans="1:4" ht="50.25" customHeight="1" x14ac:dyDescent="0.25">
      <c r="A116" s="368" t="s">
        <v>135</v>
      </c>
      <c r="B116" s="297"/>
      <c r="C116" s="299" t="s">
        <v>136</v>
      </c>
      <c r="D116" s="8">
        <f>D117</f>
        <v>3.5714799999999998</v>
      </c>
    </row>
    <row r="117" spans="1:4" ht="19.5" customHeight="1" x14ac:dyDescent="0.25">
      <c r="A117" s="7"/>
      <c r="B117" s="296">
        <v>800</v>
      </c>
      <c r="C117" s="284" t="s">
        <v>132</v>
      </c>
      <c r="D117" s="8">
        <f>2.9+0.67148</f>
        <v>3.5714799999999998</v>
      </c>
    </row>
    <row r="118" spans="1:4" ht="40.5" customHeight="1" x14ac:dyDescent="0.25">
      <c r="A118" s="42" t="s">
        <v>137</v>
      </c>
      <c r="B118" s="296"/>
      <c r="C118" s="284" t="s">
        <v>138</v>
      </c>
      <c r="D118" s="8">
        <f>D119</f>
        <v>186.32</v>
      </c>
    </row>
    <row r="119" spans="1:4" ht="19.5" customHeight="1" x14ac:dyDescent="0.25">
      <c r="A119" s="7"/>
      <c r="B119" s="296">
        <v>800</v>
      </c>
      <c r="C119" s="284" t="s">
        <v>132</v>
      </c>
      <c r="D119" s="8">
        <v>186.32</v>
      </c>
    </row>
    <row r="120" spans="1:4" ht="37.5" customHeight="1" x14ac:dyDescent="0.25">
      <c r="A120" s="42" t="s">
        <v>139</v>
      </c>
      <c r="B120" s="296"/>
      <c r="C120" s="43" t="s">
        <v>140</v>
      </c>
      <c r="D120" s="8">
        <f>D121</f>
        <v>60</v>
      </c>
    </row>
    <row r="121" spans="1:4" ht="48.6" customHeight="1" x14ac:dyDescent="0.25">
      <c r="A121" s="42" t="s">
        <v>141</v>
      </c>
      <c r="B121" s="43"/>
      <c r="C121" s="43" t="s">
        <v>142</v>
      </c>
      <c r="D121" s="8">
        <f>D122</f>
        <v>60</v>
      </c>
    </row>
    <row r="122" spans="1:4" ht="32.25" customHeight="1" x14ac:dyDescent="0.25">
      <c r="A122" s="42" t="s">
        <v>143</v>
      </c>
      <c r="B122" s="43"/>
      <c r="C122" s="43" t="s">
        <v>144</v>
      </c>
      <c r="D122" s="8">
        <f>D123</f>
        <v>60</v>
      </c>
    </row>
    <row r="123" spans="1:4" ht="45" customHeight="1" x14ac:dyDescent="0.25">
      <c r="A123" s="42"/>
      <c r="B123" s="278" t="s">
        <v>16</v>
      </c>
      <c r="C123" s="289" t="s">
        <v>17</v>
      </c>
      <c r="D123" s="8">
        <v>60</v>
      </c>
    </row>
    <row r="124" spans="1:4" ht="49.5" customHeight="1" x14ac:dyDescent="0.25">
      <c r="A124" s="42" t="s">
        <v>145</v>
      </c>
      <c r="B124" s="300"/>
      <c r="C124" s="287" t="s">
        <v>146</v>
      </c>
      <c r="D124" s="8">
        <f>D125+D158</f>
        <v>111740.19618000003</v>
      </c>
    </row>
    <row r="125" spans="1:4" ht="40.5" customHeight="1" x14ac:dyDescent="0.25">
      <c r="A125" s="42" t="s">
        <v>147</v>
      </c>
      <c r="B125" s="43"/>
      <c r="C125" s="43" t="s">
        <v>148</v>
      </c>
      <c r="D125" s="8">
        <f>D126+D131+D145+D155+D150</f>
        <v>111610.19618000003</v>
      </c>
    </row>
    <row r="126" spans="1:4" ht="51.75" customHeight="1" x14ac:dyDescent="0.25">
      <c r="A126" s="42" t="s">
        <v>149</v>
      </c>
      <c r="B126" s="301"/>
      <c r="C126" s="301" t="s">
        <v>150</v>
      </c>
      <c r="D126" s="8">
        <f>D127+D129</f>
        <v>5127.1000000000004</v>
      </c>
    </row>
    <row r="127" spans="1:4" ht="48" customHeight="1" x14ac:dyDescent="0.25">
      <c r="A127" s="42" t="s">
        <v>151</v>
      </c>
      <c r="B127" s="302"/>
      <c r="C127" s="302" t="s">
        <v>530</v>
      </c>
      <c r="D127" s="8">
        <f>D128</f>
        <v>3998.1</v>
      </c>
    </row>
    <row r="128" spans="1:4" ht="36" customHeight="1" x14ac:dyDescent="0.25">
      <c r="A128" s="297"/>
      <c r="B128" s="303" t="s">
        <v>152</v>
      </c>
      <c r="C128" s="304" t="s">
        <v>153</v>
      </c>
      <c r="D128" s="8">
        <v>3998.1</v>
      </c>
    </row>
    <row r="129" spans="1:4" ht="48.75" customHeight="1" x14ac:dyDescent="0.25">
      <c r="A129" s="297" t="s">
        <v>531</v>
      </c>
      <c r="B129" s="303"/>
      <c r="C129" s="302" t="s">
        <v>530</v>
      </c>
      <c r="D129" s="8">
        <f>D130</f>
        <v>1129</v>
      </c>
    </row>
    <row r="130" spans="1:4" ht="34.5" customHeight="1" x14ac:dyDescent="0.25">
      <c r="A130" s="297"/>
      <c r="B130" s="303" t="s">
        <v>152</v>
      </c>
      <c r="C130" s="304" t="s">
        <v>153</v>
      </c>
      <c r="D130" s="8">
        <v>1129</v>
      </c>
    </row>
    <row r="131" spans="1:4" ht="39" customHeight="1" x14ac:dyDescent="0.25">
      <c r="A131" s="42" t="s">
        <v>154</v>
      </c>
      <c r="B131" s="305"/>
      <c r="C131" s="306" t="s">
        <v>155</v>
      </c>
      <c r="D131" s="8">
        <f>D134+D137+D139+D143+D132+D141</f>
        <v>78263.306180000014</v>
      </c>
    </row>
    <row r="132" spans="1:4" ht="27" customHeight="1" x14ac:dyDescent="0.25">
      <c r="A132" s="42" t="s">
        <v>542</v>
      </c>
      <c r="B132" s="307"/>
      <c r="C132" s="307" t="s">
        <v>157</v>
      </c>
      <c r="D132" s="8">
        <f>D133</f>
        <v>1060.6806199999999</v>
      </c>
    </row>
    <row r="133" spans="1:4" ht="36" customHeight="1" x14ac:dyDescent="0.25">
      <c r="A133" s="42"/>
      <c r="B133" s="285" t="s">
        <v>73</v>
      </c>
      <c r="C133" s="283" t="s">
        <v>74</v>
      </c>
      <c r="D133" s="8">
        <f>1260.91331-200.23269</f>
        <v>1060.6806199999999</v>
      </c>
    </row>
    <row r="134" spans="1:4" ht="21.75" customHeight="1" x14ac:dyDescent="0.25">
      <c r="A134" s="42" t="s">
        <v>156</v>
      </c>
      <c r="B134" s="307"/>
      <c r="C134" s="307" t="s">
        <v>157</v>
      </c>
      <c r="D134" s="8">
        <f>D135+D136</f>
        <v>55844.994320000005</v>
      </c>
    </row>
    <row r="135" spans="1:4" ht="33" customHeight="1" x14ac:dyDescent="0.25">
      <c r="A135" s="308"/>
      <c r="B135" s="285" t="s">
        <v>73</v>
      </c>
      <c r="C135" s="283" t="s">
        <v>74</v>
      </c>
      <c r="D135" s="8">
        <v>55719.867290000002</v>
      </c>
    </row>
    <row r="136" spans="1:4" ht="23.25" customHeight="1" x14ac:dyDescent="0.25">
      <c r="A136" s="308"/>
      <c r="B136" s="327" t="s">
        <v>164</v>
      </c>
      <c r="C136" s="284" t="s">
        <v>165</v>
      </c>
      <c r="D136" s="8">
        <v>125.12703</v>
      </c>
    </row>
    <row r="137" spans="1:4" ht="19.5" customHeight="1" x14ac:dyDescent="0.25">
      <c r="A137" s="42" t="s">
        <v>158</v>
      </c>
      <c r="B137" s="307"/>
      <c r="C137" s="307" t="s">
        <v>159</v>
      </c>
      <c r="D137" s="8">
        <f>D138</f>
        <v>17563.407999999999</v>
      </c>
    </row>
    <row r="138" spans="1:4" ht="32.450000000000003" customHeight="1" x14ac:dyDescent="0.25">
      <c r="A138" s="308"/>
      <c r="B138" s="285" t="s">
        <v>73</v>
      </c>
      <c r="C138" s="283" t="s">
        <v>74</v>
      </c>
      <c r="D138" s="8">
        <v>17563.407999999999</v>
      </c>
    </row>
    <row r="139" spans="1:4" ht="19.5" customHeight="1" x14ac:dyDescent="0.25">
      <c r="A139" s="42" t="s">
        <v>160</v>
      </c>
      <c r="B139" s="9"/>
      <c r="C139" s="9" t="s">
        <v>161</v>
      </c>
      <c r="D139" s="8">
        <f>D140</f>
        <v>330</v>
      </c>
    </row>
    <row r="140" spans="1:4" ht="32.450000000000003" customHeight="1" x14ac:dyDescent="0.25">
      <c r="A140" s="308"/>
      <c r="B140" s="285" t="s">
        <v>73</v>
      </c>
      <c r="C140" s="283" t="s">
        <v>74</v>
      </c>
      <c r="D140" s="8">
        <v>330</v>
      </c>
    </row>
    <row r="141" spans="1:4" ht="32.450000000000003" customHeight="1" x14ac:dyDescent="0.25">
      <c r="A141" s="42" t="s">
        <v>543</v>
      </c>
      <c r="B141" s="280"/>
      <c r="C141" s="280" t="s">
        <v>544</v>
      </c>
      <c r="D141" s="8">
        <f>D142</f>
        <v>2355.9232400000001</v>
      </c>
    </row>
    <row r="142" spans="1:4" ht="22.5" customHeight="1" x14ac:dyDescent="0.25">
      <c r="A142" s="308"/>
      <c r="B142" s="327" t="s">
        <v>164</v>
      </c>
      <c r="C142" s="284" t="s">
        <v>165</v>
      </c>
      <c r="D142" s="8">
        <v>2355.9232400000001</v>
      </c>
    </row>
    <row r="143" spans="1:4" ht="50.25" customHeight="1" x14ac:dyDescent="0.25">
      <c r="A143" s="42" t="s">
        <v>162</v>
      </c>
      <c r="B143" s="369"/>
      <c r="C143" s="369" t="s">
        <v>163</v>
      </c>
      <c r="D143" s="8">
        <f>D144</f>
        <v>1108.3</v>
      </c>
    </row>
    <row r="144" spans="1:4" ht="22.5" customHeight="1" x14ac:dyDescent="0.25">
      <c r="A144" s="308"/>
      <c r="B144" s="327" t="s">
        <v>164</v>
      </c>
      <c r="C144" s="284" t="s">
        <v>165</v>
      </c>
      <c r="D144" s="8">
        <v>1108.3</v>
      </c>
    </row>
    <row r="145" spans="1:4" ht="20.25" customHeight="1" x14ac:dyDescent="0.25">
      <c r="A145" s="42" t="s">
        <v>166</v>
      </c>
      <c r="B145" s="309"/>
      <c r="C145" s="9" t="s">
        <v>167</v>
      </c>
      <c r="D145" s="8">
        <f>D146+D148</f>
        <v>1745.5</v>
      </c>
    </row>
    <row r="146" spans="1:4" ht="20.25" customHeight="1" x14ac:dyDescent="0.25">
      <c r="A146" s="42" t="s">
        <v>168</v>
      </c>
      <c r="B146" s="9"/>
      <c r="C146" s="9" t="s">
        <v>169</v>
      </c>
      <c r="D146" s="8">
        <f>D147</f>
        <v>1245.5</v>
      </c>
    </row>
    <row r="147" spans="1:4" ht="31.5" customHeight="1" x14ac:dyDescent="0.25">
      <c r="A147" s="42"/>
      <c r="B147" s="285" t="s">
        <v>73</v>
      </c>
      <c r="C147" s="283" t="s">
        <v>74</v>
      </c>
      <c r="D147" s="8">
        <v>1245.5</v>
      </c>
    </row>
    <row r="148" spans="1:4" ht="21.75" customHeight="1" x14ac:dyDescent="0.25">
      <c r="A148" s="42" t="s">
        <v>170</v>
      </c>
      <c r="B148" s="283"/>
      <c r="C148" s="283" t="s">
        <v>171</v>
      </c>
      <c r="D148" s="8">
        <f>D149</f>
        <v>500</v>
      </c>
    </row>
    <row r="149" spans="1:4" ht="36.75" customHeight="1" x14ac:dyDescent="0.25">
      <c r="A149" s="42"/>
      <c r="B149" s="303" t="s">
        <v>152</v>
      </c>
      <c r="C149" s="304" t="s">
        <v>153</v>
      </c>
      <c r="D149" s="8">
        <v>500</v>
      </c>
    </row>
    <row r="150" spans="1:4" ht="31.5" customHeight="1" x14ac:dyDescent="0.25">
      <c r="A150" s="42" t="s">
        <v>172</v>
      </c>
      <c r="B150" s="287"/>
      <c r="C150" s="287" t="s">
        <v>173</v>
      </c>
      <c r="D150" s="8">
        <f>D153+D151</f>
        <v>13042.19</v>
      </c>
    </row>
    <row r="151" spans="1:4" ht="31.5" customHeight="1" x14ac:dyDescent="0.25">
      <c r="A151" s="42" t="s">
        <v>545</v>
      </c>
      <c r="B151" s="310"/>
      <c r="C151" s="301" t="s">
        <v>546</v>
      </c>
      <c r="D151" s="8">
        <f>D152</f>
        <v>75.489999999999995</v>
      </c>
    </row>
    <row r="152" spans="1:4" ht="31.5" customHeight="1" x14ac:dyDescent="0.25">
      <c r="A152" s="42"/>
      <c r="B152" s="285" t="s">
        <v>73</v>
      </c>
      <c r="C152" s="283" t="s">
        <v>74</v>
      </c>
      <c r="D152" s="8">
        <v>75.489999999999995</v>
      </c>
    </row>
    <row r="153" spans="1:4" ht="38.25" customHeight="1" x14ac:dyDescent="0.25">
      <c r="A153" s="42" t="s">
        <v>519</v>
      </c>
      <c r="B153" s="310"/>
      <c r="C153" s="301" t="s">
        <v>518</v>
      </c>
      <c r="D153" s="8">
        <f>D154</f>
        <v>12966.7</v>
      </c>
    </row>
    <row r="154" spans="1:4" ht="37.5" customHeight="1" x14ac:dyDescent="0.25">
      <c r="A154" s="42"/>
      <c r="B154" s="285" t="s">
        <v>73</v>
      </c>
      <c r="C154" s="283" t="s">
        <v>74</v>
      </c>
      <c r="D154" s="8">
        <v>12966.7</v>
      </c>
    </row>
    <row r="155" spans="1:4" ht="32.450000000000003" customHeight="1" x14ac:dyDescent="0.25">
      <c r="A155" s="42" t="s">
        <v>174</v>
      </c>
      <c r="B155" s="370"/>
      <c r="C155" s="287" t="s">
        <v>175</v>
      </c>
      <c r="D155" s="8">
        <f>D156</f>
        <v>13432.1</v>
      </c>
    </row>
    <row r="156" spans="1:4" ht="35.25" customHeight="1" x14ac:dyDescent="0.25">
      <c r="A156" s="42" t="s">
        <v>176</v>
      </c>
      <c r="B156" s="280"/>
      <c r="C156" s="280" t="s">
        <v>177</v>
      </c>
      <c r="D156" s="8">
        <f>D157</f>
        <v>13432.1</v>
      </c>
    </row>
    <row r="157" spans="1:4" ht="19.5" customHeight="1" x14ac:dyDescent="0.25">
      <c r="A157" s="42"/>
      <c r="B157" s="296">
        <v>800</v>
      </c>
      <c r="C157" s="284" t="s">
        <v>132</v>
      </c>
      <c r="D157" s="8">
        <v>13432.1</v>
      </c>
    </row>
    <row r="158" spans="1:4" ht="17.25" customHeight="1" x14ac:dyDescent="0.25">
      <c r="A158" s="42" t="s">
        <v>178</v>
      </c>
      <c r="B158" s="296"/>
      <c r="C158" s="43" t="s">
        <v>179</v>
      </c>
      <c r="D158" s="8">
        <f>D159+D162</f>
        <v>130</v>
      </c>
    </row>
    <row r="159" spans="1:4" ht="21" customHeight="1" x14ac:dyDescent="0.25">
      <c r="A159" s="297" t="s">
        <v>180</v>
      </c>
      <c r="B159" s="311"/>
      <c r="C159" s="311" t="s">
        <v>181</v>
      </c>
      <c r="D159" s="8">
        <f>D160</f>
        <v>100</v>
      </c>
    </row>
    <row r="160" spans="1:4" ht="34.5" customHeight="1" x14ac:dyDescent="0.25">
      <c r="A160" s="42" t="s">
        <v>182</v>
      </c>
      <c r="B160" s="306"/>
      <c r="C160" s="306" t="s">
        <v>183</v>
      </c>
      <c r="D160" s="8">
        <f>D161</f>
        <v>100</v>
      </c>
    </row>
    <row r="161" spans="1:4" ht="32.450000000000003" customHeight="1" x14ac:dyDescent="0.25">
      <c r="A161" s="42"/>
      <c r="B161" s="285" t="s">
        <v>73</v>
      </c>
      <c r="C161" s="283" t="s">
        <v>74</v>
      </c>
      <c r="D161" s="8">
        <v>100</v>
      </c>
    </row>
    <row r="162" spans="1:4" ht="32.25" customHeight="1" x14ac:dyDescent="0.25">
      <c r="A162" s="297" t="s">
        <v>184</v>
      </c>
      <c r="B162" s="9"/>
      <c r="C162" s="301" t="s">
        <v>185</v>
      </c>
      <c r="D162" s="8">
        <f>D163+D165+D167</f>
        <v>30</v>
      </c>
    </row>
    <row r="163" spans="1:4" ht="33.75" customHeight="1" x14ac:dyDescent="0.25">
      <c r="A163" s="42" t="s">
        <v>186</v>
      </c>
      <c r="B163" s="311"/>
      <c r="C163" s="312" t="s">
        <v>187</v>
      </c>
      <c r="D163" s="8">
        <f>D164</f>
        <v>3</v>
      </c>
    </row>
    <row r="164" spans="1:4" ht="32.25" customHeight="1" x14ac:dyDescent="0.25">
      <c r="A164" s="313"/>
      <c r="B164" s="285" t="s">
        <v>73</v>
      </c>
      <c r="C164" s="283" t="s">
        <v>74</v>
      </c>
      <c r="D164" s="8">
        <v>3</v>
      </c>
    </row>
    <row r="165" spans="1:4" ht="49.9" customHeight="1" x14ac:dyDescent="0.25">
      <c r="A165" s="42" t="s">
        <v>188</v>
      </c>
      <c r="B165" s="306"/>
      <c r="C165" s="306" t="s">
        <v>189</v>
      </c>
      <c r="D165" s="8">
        <f>D166</f>
        <v>22</v>
      </c>
    </row>
    <row r="166" spans="1:4" ht="34.5" customHeight="1" x14ac:dyDescent="0.25">
      <c r="A166" s="313"/>
      <c r="B166" s="278" t="s">
        <v>16</v>
      </c>
      <c r="C166" s="289" t="s">
        <v>17</v>
      </c>
      <c r="D166" s="8">
        <v>22</v>
      </c>
    </row>
    <row r="167" spans="1:4" ht="34.5" customHeight="1" x14ac:dyDescent="0.25">
      <c r="A167" s="42" t="s">
        <v>190</v>
      </c>
      <c r="B167" s="306"/>
      <c r="C167" s="306" t="s">
        <v>191</v>
      </c>
      <c r="D167" s="273">
        <f>D168</f>
        <v>5</v>
      </c>
    </row>
    <row r="168" spans="1:4" ht="36" customHeight="1" x14ac:dyDescent="0.25">
      <c r="A168" s="313"/>
      <c r="B168" s="278" t="s">
        <v>16</v>
      </c>
      <c r="C168" s="289" t="s">
        <v>17</v>
      </c>
      <c r="D168" s="273">
        <v>5</v>
      </c>
    </row>
    <row r="169" spans="1:4" ht="19.5" customHeight="1" x14ac:dyDescent="0.25">
      <c r="A169" s="42" t="s">
        <v>192</v>
      </c>
      <c r="B169" s="43"/>
      <c r="C169" s="43" t="s">
        <v>193</v>
      </c>
      <c r="D169" s="273">
        <f>D170+D185+D205+D209+D216</f>
        <v>366623.86900000006</v>
      </c>
    </row>
    <row r="170" spans="1:4" ht="36" customHeight="1" x14ac:dyDescent="0.25">
      <c r="A170" s="42" t="s">
        <v>194</v>
      </c>
      <c r="B170" s="43"/>
      <c r="C170" s="43" t="s">
        <v>195</v>
      </c>
      <c r="D170" s="273">
        <f>D171+D174+D181</f>
        <v>117722.30248000001</v>
      </c>
    </row>
    <row r="171" spans="1:4" ht="34.5" customHeight="1" x14ac:dyDescent="0.25">
      <c r="A171" s="42" t="s">
        <v>196</v>
      </c>
      <c r="B171" s="43"/>
      <c r="C171" s="43" t="s">
        <v>197</v>
      </c>
      <c r="D171" s="273">
        <f>D172</f>
        <v>30851.45148</v>
      </c>
    </row>
    <row r="172" spans="1:4" ht="34.5" customHeight="1" x14ac:dyDescent="0.25">
      <c r="A172" s="42" t="s">
        <v>198</v>
      </c>
      <c r="B172" s="277"/>
      <c r="C172" s="277" t="s">
        <v>15</v>
      </c>
      <c r="D172" s="273">
        <f>D173</f>
        <v>30851.45148</v>
      </c>
    </row>
    <row r="173" spans="1:4" ht="33.75" customHeight="1" x14ac:dyDescent="0.25">
      <c r="A173" s="297"/>
      <c r="B173" s="278" t="s">
        <v>16</v>
      </c>
      <c r="C173" s="289" t="s">
        <v>17</v>
      </c>
      <c r="D173" s="273">
        <f>31676.86-246.5-578.90852</f>
        <v>30851.45148</v>
      </c>
    </row>
    <row r="174" spans="1:4" ht="46.15" customHeight="1" x14ac:dyDescent="0.25">
      <c r="A174" s="42" t="s">
        <v>199</v>
      </c>
      <c r="B174" s="43"/>
      <c r="C174" s="43" t="s">
        <v>200</v>
      </c>
      <c r="D174" s="273">
        <f>+D179+D177+D175</f>
        <v>7218.2110000000002</v>
      </c>
    </row>
    <row r="175" spans="1:4" ht="36" customHeight="1" x14ac:dyDescent="0.25">
      <c r="A175" s="42" t="s">
        <v>201</v>
      </c>
      <c r="B175" s="277"/>
      <c r="C175" s="277" t="s">
        <v>202</v>
      </c>
      <c r="D175" s="273">
        <f>D176</f>
        <v>179.94399999999999</v>
      </c>
    </row>
    <row r="176" spans="1:4" ht="37.5" customHeight="1" x14ac:dyDescent="0.25">
      <c r="A176" s="42"/>
      <c r="B176" s="317">
        <v>600</v>
      </c>
      <c r="C176" s="289" t="s">
        <v>17</v>
      </c>
      <c r="D176" s="273">
        <v>179.94399999999999</v>
      </c>
    </row>
    <row r="177" spans="1:4" ht="18" customHeight="1" x14ac:dyDescent="0.25">
      <c r="A177" s="42" t="s">
        <v>203</v>
      </c>
      <c r="B177" s="280"/>
      <c r="C177" s="280" t="s">
        <v>204</v>
      </c>
      <c r="D177" s="273">
        <f>D178</f>
        <v>6398.2</v>
      </c>
    </row>
    <row r="178" spans="1:4" ht="36" customHeight="1" x14ac:dyDescent="0.25">
      <c r="A178" s="42"/>
      <c r="B178" s="278" t="s">
        <v>16</v>
      </c>
      <c r="C178" s="289" t="s">
        <v>17</v>
      </c>
      <c r="D178" s="273">
        <f>5901.7+496.5</f>
        <v>6398.2</v>
      </c>
    </row>
    <row r="179" spans="1:4" ht="24" customHeight="1" x14ac:dyDescent="0.25">
      <c r="A179" s="42" t="s">
        <v>205</v>
      </c>
      <c r="B179" s="280"/>
      <c r="C179" s="280" t="s">
        <v>206</v>
      </c>
      <c r="D179" s="371">
        <f>D180</f>
        <v>640.06700000000001</v>
      </c>
    </row>
    <row r="180" spans="1:4" ht="39" customHeight="1" x14ac:dyDescent="0.25">
      <c r="A180" s="354"/>
      <c r="B180" s="317">
        <v>600</v>
      </c>
      <c r="C180" s="289" t="s">
        <v>17</v>
      </c>
      <c r="D180" s="371">
        <v>640.06700000000001</v>
      </c>
    </row>
    <row r="181" spans="1:4" ht="32.25" customHeight="1" x14ac:dyDescent="0.25">
      <c r="A181" s="354" t="s">
        <v>207</v>
      </c>
      <c r="B181" s="355"/>
      <c r="C181" s="316" t="s">
        <v>208</v>
      </c>
      <c r="D181" s="371">
        <f>D182</f>
        <v>79652.640000000014</v>
      </c>
    </row>
    <row r="182" spans="1:4" ht="39.75" customHeight="1" x14ac:dyDescent="0.25">
      <c r="A182" s="42" t="s">
        <v>209</v>
      </c>
      <c r="B182" s="42"/>
      <c r="C182" s="298" t="s">
        <v>210</v>
      </c>
      <c r="D182" s="273">
        <f>D184+D183</f>
        <v>79652.640000000014</v>
      </c>
    </row>
    <row r="183" spans="1:4" ht="24" customHeight="1" x14ac:dyDescent="0.25">
      <c r="A183" s="42"/>
      <c r="B183" s="297" t="s">
        <v>65</v>
      </c>
      <c r="C183" s="314" t="s">
        <v>66</v>
      </c>
      <c r="D183" s="273">
        <v>3092.4830000000002</v>
      </c>
    </row>
    <row r="184" spans="1:4" ht="41.25" customHeight="1" x14ac:dyDescent="0.25">
      <c r="A184" s="315"/>
      <c r="B184" s="278" t="s">
        <v>16</v>
      </c>
      <c r="C184" s="289" t="s">
        <v>17</v>
      </c>
      <c r="D184" s="273">
        <f>76365.157+195</f>
        <v>76560.157000000007</v>
      </c>
    </row>
    <row r="185" spans="1:4" ht="41.25" customHeight="1" x14ac:dyDescent="0.25">
      <c r="A185" s="42" t="s">
        <v>211</v>
      </c>
      <c r="B185" s="43"/>
      <c r="C185" s="43" t="s">
        <v>212</v>
      </c>
      <c r="D185" s="273">
        <f>D186+D189+D196+D199+D202</f>
        <v>215614.90651999999</v>
      </c>
    </row>
    <row r="186" spans="1:4" ht="65.25" customHeight="1" x14ac:dyDescent="0.25">
      <c r="A186" s="42" t="s">
        <v>213</v>
      </c>
      <c r="B186" s="298"/>
      <c r="C186" s="298" t="s">
        <v>214</v>
      </c>
      <c r="D186" s="273">
        <f>D187</f>
        <v>44045.339599999999</v>
      </c>
    </row>
    <row r="187" spans="1:4" ht="34.5" customHeight="1" x14ac:dyDescent="0.25">
      <c r="A187" s="42" t="s">
        <v>215</v>
      </c>
      <c r="B187" s="277"/>
      <c r="C187" s="277" t="s">
        <v>15</v>
      </c>
      <c r="D187" s="273">
        <f>D188</f>
        <v>44045.339599999999</v>
      </c>
    </row>
    <row r="188" spans="1:4" ht="38.25" customHeight="1" x14ac:dyDescent="0.25">
      <c r="A188" s="42"/>
      <c r="B188" s="278" t="s">
        <v>16</v>
      </c>
      <c r="C188" s="289" t="s">
        <v>17</v>
      </c>
      <c r="D188" s="273">
        <f>43427.3396+630-12</f>
        <v>44045.339599999999</v>
      </c>
    </row>
    <row r="189" spans="1:4" ht="35.25" customHeight="1" x14ac:dyDescent="0.25">
      <c r="A189" s="42" t="s">
        <v>216</v>
      </c>
      <c r="B189" s="280"/>
      <c r="C189" s="280" t="s">
        <v>217</v>
      </c>
      <c r="D189" s="273">
        <f>D190+D192+D194</f>
        <v>3061.3979199999999</v>
      </c>
    </row>
    <row r="190" spans="1:4" ht="18.75" customHeight="1" x14ac:dyDescent="0.25">
      <c r="A190" s="42" t="s">
        <v>218</v>
      </c>
      <c r="B190" s="280"/>
      <c r="C190" s="280" t="s">
        <v>219</v>
      </c>
      <c r="D190" s="273">
        <f>D191</f>
        <v>1243.90852</v>
      </c>
    </row>
    <row r="191" spans="1:4" ht="41.25" customHeight="1" x14ac:dyDescent="0.25">
      <c r="A191" s="297"/>
      <c r="B191" s="278" t="s">
        <v>16</v>
      </c>
      <c r="C191" s="289" t="s">
        <v>17</v>
      </c>
      <c r="D191" s="273">
        <v>1243.90852</v>
      </c>
    </row>
    <row r="192" spans="1:4" ht="29.25" customHeight="1" x14ac:dyDescent="0.25">
      <c r="A192" s="42" t="s">
        <v>220</v>
      </c>
      <c r="B192" s="280"/>
      <c r="C192" s="280" t="s">
        <v>202</v>
      </c>
      <c r="D192" s="273">
        <f>D193</f>
        <v>530.67740000000003</v>
      </c>
    </row>
    <row r="193" spans="1:4" ht="40.5" customHeight="1" x14ac:dyDescent="0.25">
      <c r="A193" s="297"/>
      <c r="B193" s="278" t="s">
        <v>16</v>
      </c>
      <c r="C193" s="289" t="s">
        <v>17</v>
      </c>
      <c r="D193" s="273">
        <v>530.67740000000003</v>
      </c>
    </row>
    <row r="194" spans="1:4" ht="25.5" customHeight="1" x14ac:dyDescent="0.25">
      <c r="A194" s="42" t="s">
        <v>221</v>
      </c>
      <c r="B194" s="280"/>
      <c r="C194" s="280" t="s">
        <v>206</v>
      </c>
      <c r="D194" s="273">
        <f>D195</f>
        <v>1286.8119999999999</v>
      </c>
    </row>
    <row r="195" spans="1:4" ht="39" customHeight="1" x14ac:dyDescent="0.25">
      <c r="A195" s="297"/>
      <c r="B195" s="278" t="s">
        <v>16</v>
      </c>
      <c r="C195" s="289" t="s">
        <v>17</v>
      </c>
      <c r="D195" s="273">
        <v>1286.8119999999999</v>
      </c>
    </row>
    <row r="196" spans="1:4" ht="37.5" customHeight="1" x14ac:dyDescent="0.25">
      <c r="A196" s="42" t="s">
        <v>222</v>
      </c>
      <c r="B196" s="297"/>
      <c r="C196" s="316" t="s">
        <v>208</v>
      </c>
      <c r="D196" s="273">
        <f>D197</f>
        <v>163172.70000000001</v>
      </c>
    </row>
    <row r="197" spans="1:4" ht="38.25" customHeight="1" x14ac:dyDescent="0.25">
      <c r="A197" s="42" t="s">
        <v>223</v>
      </c>
      <c r="B197" s="297"/>
      <c r="C197" s="298" t="s">
        <v>210</v>
      </c>
      <c r="D197" s="273">
        <f>D198</f>
        <v>163172.70000000001</v>
      </c>
    </row>
    <row r="198" spans="1:4" ht="37.5" customHeight="1" x14ac:dyDescent="0.25">
      <c r="A198" s="317"/>
      <c r="B198" s="278" t="s">
        <v>16</v>
      </c>
      <c r="C198" s="289" t="s">
        <v>17</v>
      </c>
      <c r="D198" s="273">
        <f>162478.7+694</f>
        <v>163172.70000000001</v>
      </c>
    </row>
    <row r="199" spans="1:4" ht="159" customHeight="1" x14ac:dyDescent="0.25">
      <c r="A199" s="42" t="s">
        <v>224</v>
      </c>
      <c r="B199" s="297"/>
      <c r="C199" s="318" t="s">
        <v>225</v>
      </c>
      <c r="D199" s="273">
        <f>D200</f>
        <v>5077.3999999999996</v>
      </c>
    </row>
    <row r="200" spans="1:4" ht="155.25" customHeight="1" x14ac:dyDescent="0.25">
      <c r="A200" s="42" t="s">
        <v>226</v>
      </c>
      <c r="B200" s="297"/>
      <c r="C200" s="319" t="s">
        <v>227</v>
      </c>
      <c r="D200" s="273">
        <f>D201</f>
        <v>5077.3999999999996</v>
      </c>
    </row>
    <row r="201" spans="1:4" ht="36" customHeight="1" x14ac:dyDescent="0.25">
      <c r="A201" s="317"/>
      <c r="B201" s="278" t="s">
        <v>16</v>
      </c>
      <c r="C201" s="289" t="s">
        <v>17</v>
      </c>
      <c r="D201" s="273">
        <v>5077.3999999999996</v>
      </c>
    </row>
    <row r="202" spans="1:4" ht="36" customHeight="1" x14ac:dyDescent="0.25">
      <c r="A202" s="42" t="s">
        <v>525</v>
      </c>
      <c r="B202" s="278"/>
      <c r="C202" s="289" t="s">
        <v>528</v>
      </c>
      <c r="D202" s="273">
        <f>D203</f>
        <v>258.06900000000002</v>
      </c>
    </row>
    <row r="203" spans="1:4" ht="36" customHeight="1" x14ac:dyDescent="0.25">
      <c r="A203" s="42" t="s">
        <v>527</v>
      </c>
      <c r="B203" s="278"/>
      <c r="C203" s="289" t="s">
        <v>526</v>
      </c>
      <c r="D203" s="273">
        <f>D204</f>
        <v>258.06900000000002</v>
      </c>
    </row>
    <row r="204" spans="1:4" ht="36" customHeight="1" x14ac:dyDescent="0.25">
      <c r="A204" s="317"/>
      <c r="B204" s="278" t="s">
        <v>16</v>
      </c>
      <c r="C204" s="289" t="s">
        <v>17</v>
      </c>
      <c r="D204" s="273">
        <v>258.06900000000002</v>
      </c>
    </row>
    <row r="205" spans="1:4" ht="37.5" customHeight="1" x14ac:dyDescent="0.25">
      <c r="A205" s="42" t="s">
        <v>228</v>
      </c>
      <c r="B205" s="43"/>
      <c r="C205" s="43" t="s">
        <v>229</v>
      </c>
      <c r="D205" s="273">
        <f>D206</f>
        <v>19486.7</v>
      </c>
    </row>
    <row r="206" spans="1:4" ht="39" customHeight="1" x14ac:dyDescent="0.25">
      <c r="A206" s="42" t="s">
        <v>230</v>
      </c>
      <c r="B206" s="298"/>
      <c r="C206" s="298" t="s">
        <v>231</v>
      </c>
      <c r="D206" s="273">
        <f>D207</f>
        <v>19486.7</v>
      </c>
    </row>
    <row r="207" spans="1:4" ht="32.25" customHeight="1" x14ac:dyDescent="0.25">
      <c r="A207" s="42" t="s">
        <v>232</v>
      </c>
      <c r="B207" s="277"/>
      <c r="C207" s="277" t="s">
        <v>15</v>
      </c>
      <c r="D207" s="273">
        <f>D208</f>
        <v>19486.7</v>
      </c>
    </row>
    <row r="208" spans="1:4" ht="39.75" customHeight="1" x14ac:dyDescent="0.25">
      <c r="A208" s="7"/>
      <c r="B208" s="278" t="s">
        <v>16</v>
      </c>
      <c r="C208" s="289" t="s">
        <v>17</v>
      </c>
      <c r="D208" s="273">
        <v>19486.7</v>
      </c>
    </row>
    <row r="209" spans="1:4" ht="33.75" customHeight="1" x14ac:dyDescent="0.25">
      <c r="A209" s="42" t="s">
        <v>233</v>
      </c>
      <c r="B209" s="43"/>
      <c r="C209" s="43" t="s">
        <v>234</v>
      </c>
      <c r="D209" s="273">
        <f>D210+D213</f>
        <v>148</v>
      </c>
    </row>
    <row r="210" spans="1:4" ht="39.75" customHeight="1" x14ac:dyDescent="0.25">
      <c r="A210" s="42" t="s">
        <v>235</v>
      </c>
      <c r="B210" s="43"/>
      <c r="C210" s="43" t="s">
        <v>236</v>
      </c>
      <c r="D210" s="273">
        <f>D211</f>
        <v>40</v>
      </c>
    </row>
    <row r="211" spans="1:4" ht="21" customHeight="1" x14ac:dyDescent="0.25">
      <c r="A211" s="42" t="s">
        <v>237</v>
      </c>
      <c r="B211" s="43"/>
      <c r="C211" s="43" t="s">
        <v>238</v>
      </c>
      <c r="D211" s="273">
        <f>D212</f>
        <v>40</v>
      </c>
    </row>
    <row r="212" spans="1:4" ht="30.6" customHeight="1" x14ac:dyDescent="0.25">
      <c r="A212" s="42"/>
      <c r="B212" s="285" t="s">
        <v>73</v>
      </c>
      <c r="C212" s="283" t="s">
        <v>74</v>
      </c>
      <c r="D212" s="273">
        <v>40</v>
      </c>
    </row>
    <row r="213" spans="1:4" ht="37.5" customHeight="1" x14ac:dyDescent="0.25">
      <c r="A213" s="42" t="s">
        <v>239</v>
      </c>
      <c r="B213" s="43"/>
      <c r="C213" s="43" t="s">
        <v>240</v>
      </c>
      <c r="D213" s="273">
        <f>D214</f>
        <v>108</v>
      </c>
    </row>
    <row r="214" spans="1:4" ht="27.75" customHeight="1" x14ac:dyDescent="0.25">
      <c r="A214" s="42" t="s">
        <v>241</v>
      </c>
      <c r="B214" s="43"/>
      <c r="C214" s="43" t="s">
        <v>242</v>
      </c>
      <c r="D214" s="273">
        <f>D215</f>
        <v>108</v>
      </c>
    </row>
    <row r="215" spans="1:4" ht="34.5" customHeight="1" x14ac:dyDescent="0.25">
      <c r="A215" s="42"/>
      <c r="B215" s="278" t="s">
        <v>16</v>
      </c>
      <c r="C215" s="289" t="s">
        <v>17</v>
      </c>
      <c r="D215" s="273">
        <v>108</v>
      </c>
    </row>
    <row r="216" spans="1:4" ht="40.5" customHeight="1" x14ac:dyDescent="0.25">
      <c r="A216" s="42" t="s">
        <v>243</v>
      </c>
      <c r="B216" s="43"/>
      <c r="C216" s="43" t="s">
        <v>244</v>
      </c>
      <c r="D216" s="273">
        <f>D217+D222+D227+D231+D234</f>
        <v>13651.960000000001</v>
      </c>
    </row>
    <row r="217" spans="1:4" ht="33" customHeight="1" x14ac:dyDescent="0.25">
      <c r="A217" s="42" t="s">
        <v>245</v>
      </c>
      <c r="B217" s="43"/>
      <c r="C217" s="43" t="s">
        <v>246</v>
      </c>
      <c r="D217" s="273">
        <f>D218</f>
        <v>5383.6</v>
      </c>
    </row>
    <row r="218" spans="1:4" ht="24.75" customHeight="1" x14ac:dyDescent="0.25">
      <c r="A218" s="42" t="s">
        <v>247</v>
      </c>
      <c r="B218" s="320"/>
      <c r="C218" s="320" t="s">
        <v>248</v>
      </c>
      <c r="D218" s="273">
        <f>D219+D220+D221</f>
        <v>5383.6</v>
      </c>
    </row>
    <row r="219" spans="1:4" ht="62.25" customHeight="1" x14ac:dyDescent="0.25">
      <c r="A219" s="42"/>
      <c r="B219" s="285" t="s">
        <v>249</v>
      </c>
      <c r="C219" s="283" t="s">
        <v>250</v>
      </c>
      <c r="D219" s="321">
        <v>4827.6000000000004</v>
      </c>
    </row>
    <row r="220" spans="1:4" ht="30.6" customHeight="1" x14ac:dyDescent="0.25">
      <c r="A220" s="42"/>
      <c r="B220" s="285" t="s">
        <v>73</v>
      </c>
      <c r="C220" s="283" t="s">
        <v>74</v>
      </c>
      <c r="D220" s="322">
        <v>554.1</v>
      </c>
    </row>
    <row r="221" spans="1:4" ht="21" customHeight="1" x14ac:dyDescent="0.25">
      <c r="A221" s="42"/>
      <c r="B221" s="296">
        <v>800</v>
      </c>
      <c r="C221" s="284" t="s">
        <v>132</v>
      </c>
      <c r="D221" s="273">
        <v>1.9</v>
      </c>
    </row>
    <row r="222" spans="1:4" ht="36" customHeight="1" x14ac:dyDescent="0.25">
      <c r="A222" s="42" t="s">
        <v>251</v>
      </c>
      <c r="B222" s="323"/>
      <c r="C222" s="316" t="s">
        <v>208</v>
      </c>
      <c r="D222" s="273">
        <f>D223</f>
        <v>508.56</v>
      </c>
    </row>
    <row r="223" spans="1:4" ht="35.25" customHeight="1" x14ac:dyDescent="0.25">
      <c r="A223" s="42" t="s">
        <v>252</v>
      </c>
      <c r="B223" s="297"/>
      <c r="C223" s="318" t="s">
        <v>210</v>
      </c>
      <c r="D223" s="273">
        <f>D224+D225+D226</f>
        <v>508.56</v>
      </c>
    </row>
    <row r="224" spans="1:4" ht="66" customHeight="1" x14ac:dyDescent="0.25">
      <c r="A224" s="297"/>
      <c r="B224" s="285" t="s">
        <v>249</v>
      </c>
      <c r="C224" s="283" t="s">
        <v>250</v>
      </c>
      <c r="D224" s="273">
        <v>153.4</v>
      </c>
    </row>
    <row r="225" spans="1:4" ht="31.9" customHeight="1" x14ac:dyDescent="0.25">
      <c r="A225" s="297"/>
      <c r="B225" s="285" t="s">
        <v>73</v>
      </c>
      <c r="C225" s="283" t="s">
        <v>74</v>
      </c>
      <c r="D225" s="273">
        <v>67.66</v>
      </c>
    </row>
    <row r="226" spans="1:4" ht="31.9" customHeight="1" x14ac:dyDescent="0.25">
      <c r="A226" s="297"/>
      <c r="B226" s="324" t="s">
        <v>16</v>
      </c>
      <c r="C226" s="289" t="s">
        <v>17</v>
      </c>
      <c r="D226" s="273">
        <v>287.5</v>
      </c>
    </row>
    <row r="227" spans="1:4" ht="81.75" customHeight="1" x14ac:dyDescent="0.25">
      <c r="A227" s="42" t="s">
        <v>253</v>
      </c>
      <c r="B227" s="297"/>
      <c r="C227" s="318" t="s">
        <v>254</v>
      </c>
      <c r="D227" s="273">
        <f>D228</f>
        <v>7631.8</v>
      </c>
    </row>
    <row r="228" spans="1:4" ht="85.5" customHeight="1" x14ac:dyDescent="0.25">
      <c r="A228" s="42" t="s">
        <v>255</v>
      </c>
      <c r="B228" s="297"/>
      <c r="C228" s="318" t="s">
        <v>256</v>
      </c>
      <c r="D228" s="273">
        <f>D229+D230</f>
        <v>7631.8</v>
      </c>
    </row>
    <row r="229" spans="1:4" ht="21" customHeight="1" x14ac:dyDescent="0.25">
      <c r="A229" s="297"/>
      <c r="B229" s="297" t="s">
        <v>65</v>
      </c>
      <c r="C229" s="314" t="s">
        <v>66</v>
      </c>
      <c r="D229" s="273">
        <v>2038</v>
      </c>
    </row>
    <row r="230" spans="1:4" ht="37.5" customHeight="1" x14ac:dyDescent="0.25">
      <c r="A230" s="297"/>
      <c r="B230" s="278" t="s">
        <v>16</v>
      </c>
      <c r="C230" s="289" t="s">
        <v>17</v>
      </c>
      <c r="D230" s="273">
        <v>5593.8</v>
      </c>
    </row>
    <row r="231" spans="1:4" ht="37.5" customHeight="1" x14ac:dyDescent="0.25">
      <c r="A231" s="42" t="s">
        <v>532</v>
      </c>
      <c r="B231" s="323"/>
      <c r="C231" s="316" t="s">
        <v>533</v>
      </c>
      <c r="D231" s="273">
        <f>D232</f>
        <v>108</v>
      </c>
    </row>
    <row r="232" spans="1:4" ht="25.5" customHeight="1" x14ac:dyDescent="0.25">
      <c r="A232" s="42" t="s">
        <v>539</v>
      </c>
      <c r="B232" s="278"/>
      <c r="C232" s="280" t="s">
        <v>534</v>
      </c>
      <c r="D232" s="273">
        <f>D233</f>
        <v>108</v>
      </c>
    </row>
    <row r="233" spans="1:4" ht="37.5" customHeight="1" x14ac:dyDescent="0.25">
      <c r="A233" s="297"/>
      <c r="B233" s="278" t="s">
        <v>16</v>
      </c>
      <c r="C233" s="289" t="s">
        <v>17</v>
      </c>
      <c r="D233" s="273">
        <v>108</v>
      </c>
    </row>
    <row r="234" spans="1:4" ht="54" customHeight="1" x14ac:dyDescent="0.25">
      <c r="A234" s="42" t="s">
        <v>860</v>
      </c>
      <c r="B234" s="278"/>
      <c r="C234" s="289" t="s">
        <v>858</v>
      </c>
      <c r="D234" s="273">
        <f>D235</f>
        <v>20</v>
      </c>
    </row>
    <row r="235" spans="1:4" ht="54" customHeight="1" x14ac:dyDescent="0.25">
      <c r="A235" s="42" t="s">
        <v>861</v>
      </c>
      <c r="B235" s="278"/>
      <c r="C235" s="289" t="s">
        <v>859</v>
      </c>
      <c r="D235" s="273">
        <f>D236</f>
        <v>20</v>
      </c>
    </row>
    <row r="236" spans="1:4" ht="37.5" customHeight="1" x14ac:dyDescent="0.25">
      <c r="A236" s="297"/>
      <c r="B236" s="278" t="s">
        <v>16</v>
      </c>
      <c r="C236" s="289" t="s">
        <v>17</v>
      </c>
      <c r="D236" s="273">
        <v>20</v>
      </c>
    </row>
    <row r="237" spans="1:4" ht="39" customHeight="1" x14ac:dyDescent="0.25">
      <c r="A237" s="42" t="s">
        <v>257</v>
      </c>
      <c r="B237" s="43"/>
      <c r="C237" s="43" t="s">
        <v>258</v>
      </c>
      <c r="D237" s="273">
        <f>D238+D242+D246</f>
        <v>43468</v>
      </c>
    </row>
    <row r="238" spans="1:4" ht="32.25" customHeight="1" x14ac:dyDescent="0.25">
      <c r="A238" s="42" t="s">
        <v>259</v>
      </c>
      <c r="B238" s="280"/>
      <c r="C238" s="280" t="s">
        <v>260</v>
      </c>
      <c r="D238" s="273">
        <f>D239</f>
        <v>800</v>
      </c>
    </row>
    <row r="239" spans="1:4" ht="53.45" customHeight="1" x14ac:dyDescent="0.25">
      <c r="A239" s="42" t="s">
        <v>261</v>
      </c>
      <c r="B239" s="287"/>
      <c r="C239" s="287" t="s">
        <v>262</v>
      </c>
      <c r="D239" s="273">
        <f>D240</f>
        <v>800</v>
      </c>
    </row>
    <row r="240" spans="1:4" ht="18.75" customHeight="1" x14ac:dyDescent="0.25">
      <c r="A240" s="42" t="s">
        <v>263</v>
      </c>
      <c r="B240" s="319"/>
      <c r="C240" s="319" t="s">
        <v>264</v>
      </c>
      <c r="D240" s="273">
        <f>D241</f>
        <v>800</v>
      </c>
    </row>
    <row r="241" spans="1:4" ht="21.75" customHeight="1" x14ac:dyDescent="0.25">
      <c r="A241" s="326"/>
      <c r="B241" s="296">
        <v>800</v>
      </c>
      <c r="C241" s="284" t="s">
        <v>132</v>
      </c>
      <c r="D241" s="273">
        <v>800</v>
      </c>
    </row>
    <row r="242" spans="1:4" ht="34.5" customHeight="1" x14ac:dyDescent="0.25">
      <c r="A242" s="42" t="s">
        <v>265</v>
      </c>
      <c r="B242" s="43"/>
      <c r="C242" s="43" t="s">
        <v>266</v>
      </c>
      <c r="D242" s="273">
        <f>D243</f>
        <v>36418.1</v>
      </c>
    </row>
    <row r="243" spans="1:4" ht="27" customHeight="1" x14ac:dyDescent="0.25">
      <c r="A243" s="42" t="s">
        <v>267</v>
      </c>
      <c r="B243" s="43"/>
      <c r="C243" s="43" t="s">
        <v>268</v>
      </c>
      <c r="D243" s="273">
        <f>D244</f>
        <v>36418.1</v>
      </c>
    </row>
    <row r="244" spans="1:4" ht="37.5" customHeight="1" x14ac:dyDescent="0.25">
      <c r="A244" s="42" t="s">
        <v>269</v>
      </c>
      <c r="B244" s="43"/>
      <c r="C244" s="43" t="s">
        <v>270</v>
      </c>
      <c r="D244" s="273">
        <f>D245</f>
        <v>36418.1</v>
      </c>
    </row>
    <row r="245" spans="1:4" ht="16.5" customHeight="1" x14ac:dyDescent="0.25">
      <c r="A245" s="303"/>
      <c r="B245" s="327" t="s">
        <v>164</v>
      </c>
      <c r="C245" s="284" t="s">
        <v>165</v>
      </c>
      <c r="D245" s="273">
        <v>36418.1</v>
      </c>
    </row>
    <row r="246" spans="1:4" ht="20.45" customHeight="1" x14ac:dyDescent="0.25">
      <c r="A246" s="42" t="s">
        <v>271</v>
      </c>
      <c r="B246" s="280"/>
      <c r="C246" s="280" t="s">
        <v>272</v>
      </c>
      <c r="D246" s="273">
        <f>D247</f>
        <v>6249.9</v>
      </c>
    </row>
    <row r="247" spans="1:4" ht="37.15" customHeight="1" x14ac:dyDescent="0.25">
      <c r="A247" s="42" t="s">
        <v>273</v>
      </c>
      <c r="B247" s="43"/>
      <c r="C247" s="43" t="s">
        <v>274</v>
      </c>
      <c r="D247" s="273">
        <f>D248+D251</f>
        <v>6249.9</v>
      </c>
    </row>
    <row r="248" spans="1:4" ht="21" customHeight="1" x14ac:dyDescent="0.25">
      <c r="A248" s="42" t="s">
        <v>275</v>
      </c>
      <c r="B248" s="43"/>
      <c r="C248" s="43" t="s">
        <v>276</v>
      </c>
      <c r="D248" s="273">
        <f>D249+D250</f>
        <v>6101.2</v>
      </c>
    </row>
    <row r="249" spans="1:4" ht="62.25" customHeight="1" x14ac:dyDescent="0.25">
      <c r="A249" s="296"/>
      <c r="B249" s="285" t="s">
        <v>249</v>
      </c>
      <c r="C249" s="283" t="s">
        <v>250</v>
      </c>
      <c r="D249" s="8">
        <v>5663.2489999999998</v>
      </c>
    </row>
    <row r="250" spans="1:4" ht="34.5" customHeight="1" x14ac:dyDescent="0.25">
      <c r="A250" s="296"/>
      <c r="B250" s="285" t="s">
        <v>73</v>
      </c>
      <c r="C250" s="283" t="s">
        <v>74</v>
      </c>
      <c r="D250" s="8">
        <v>437.95100000000002</v>
      </c>
    </row>
    <row r="251" spans="1:4" ht="21" customHeight="1" x14ac:dyDescent="0.25">
      <c r="A251" s="42" t="s">
        <v>277</v>
      </c>
      <c r="B251" s="284"/>
      <c r="C251" s="284" t="s">
        <v>278</v>
      </c>
      <c r="D251" s="8">
        <f>D252+D253</f>
        <v>148.69999999999999</v>
      </c>
    </row>
    <row r="252" spans="1:4" ht="69" customHeight="1" x14ac:dyDescent="0.25">
      <c r="A252" s="296"/>
      <c r="B252" s="285" t="s">
        <v>249</v>
      </c>
      <c r="C252" s="283" t="s">
        <v>250</v>
      </c>
      <c r="D252" s="8">
        <v>119</v>
      </c>
    </row>
    <row r="253" spans="1:4" ht="34.5" customHeight="1" x14ac:dyDescent="0.25">
      <c r="A253" s="296"/>
      <c r="B253" s="285" t="s">
        <v>73</v>
      </c>
      <c r="C253" s="283" t="s">
        <v>74</v>
      </c>
      <c r="D253" s="8">
        <v>29.7</v>
      </c>
    </row>
    <row r="254" spans="1:4" ht="39" customHeight="1" x14ac:dyDescent="0.25">
      <c r="A254" s="42" t="s">
        <v>279</v>
      </c>
      <c r="B254" s="287"/>
      <c r="C254" s="287" t="s">
        <v>280</v>
      </c>
      <c r="D254" s="8">
        <f>D255</f>
        <v>304.33000000000004</v>
      </c>
    </row>
    <row r="255" spans="1:4" ht="33.75" customHeight="1" x14ac:dyDescent="0.25">
      <c r="A255" s="292" t="s">
        <v>281</v>
      </c>
      <c r="B255" s="43"/>
      <c r="C255" s="43" t="s">
        <v>282</v>
      </c>
      <c r="D255" s="8">
        <f>D256+D267+D270</f>
        <v>304.33000000000004</v>
      </c>
    </row>
    <row r="256" spans="1:4" ht="33.75" customHeight="1" x14ac:dyDescent="0.25">
      <c r="A256" s="292" t="s">
        <v>283</v>
      </c>
      <c r="B256" s="284"/>
      <c r="C256" s="284" t="s">
        <v>284</v>
      </c>
      <c r="D256" s="8">
        <f>D257+D259+D261+D263+D265</f>
        <v>160.33000000000001</v>
      </c>
    </row>
    <row r="257" spans="1:4" ht="20.45" customHeight="1" x14ac:dyDescent="0.25">
      <c r="A257" s="292" t="s">
        <v>285</v>
      </c>
      <c r="B257" s="284"/>
      <c r="C257" s="284" t="s">
        <v>286</v>
      </c>
      <c r="D257" s="8">
        <f>D258</f>
        <v>67.2</v>
      </c>
    </row>
    <row r="258" spans="1:4" ht="34.5" customHeight="1" x14ac:dyDescent="0.25">
      <c r="A258" s="296"/>
      <c r="B258" s="278" t="s">
        <v>16</v>
      </c>
      <c r="C258" s="289" t="s">
        <v>17</v>
      </c>
      <c r="D258" s="8">
        <v>67.2</v>
      </c>
    </row>
    <row r="259" spans="1:4" ht="15.75" customHeight="1" x14ac:dyDescent="0.25">
      <c r="A259" s="292" t="s">
        <v>287</v>
      </c>
      <c r="B259" s="284"/>
      <c r="C259" s="284" t="s">
        <v>288</v>
      </c>
      <c r="D259" s="8">
        <f>D260</f>
        <v>25</v>
      </c>
    </row>
    <row r="260" spans="1:4" ht="37.5" customHeight="1" x14ac:dyDescent="0.25">
      <c r="A260" s="296"/>
      <c r="B260" s="278" t="s">
        <v>16</v>
      </c>
      <c r="C260" s="289" t="s">
        <v>17</v>
      </c>
      <c r="D260" s="8">
        <v>25</v>
      </c>
    </row>
    <row r="261" spans="1:4" ht="45.75" customHeight="1" x14ac:dyDescent="0.25">
      <c r="A261" s="292" t="s">
        <v>289</v>
      </c>
      <c r="B261" s="284"/>
      <c r="C261" s="284" t="s">
        <v>290</v>
      </c>
      <c r="D261" s="8">
        <f>D262</f>
        <v>10</v>
      </c>
    </row>
    <row r="262" spans="1:4" ht="37.15" customHeight="1" x14ac:dyDescent="0.25">
      <c r="A262" s="292"/>
      <c r="B262" s="278" t="s">
        <v>16</v>
      </c>
      <c r="C262" s="289" t="s">
        <v>17</v>
      </c>
      <c r="D262" s="8">
        <v>10</v>
      </c>
    </row>
    <row r="263" spans="1:4" ht="48" customHeight="1" x14ac:dyDescent="0.25">
      <c r="A263" s="292" t="s">
        <v>291</v>
      </c>
      <c r="B263" s="284"/>
      <c r="C263" s="284" t="s">
        <v>292</v>
      </c>
      <c r="D263" s="8">
        <f>D264</f>
        <v>20</v>
      </c>
    </row>
    <row r="264" spans="1:4" ht="32.450000000000003" customHeight="1" x14ac:dyDescent="0.25">
      <c r="A264" s="292"/>
      <c r="B264" s="278" t="s">
        <v>16</v>
      </c>
      <c r="C264" s="289" t="s">
        <v>17</v>
      </c>
      <c r="D264" s="8">
        <v>20</v>
      </c>
    </row>
    <row r="265" spans="1:4" ht="23.25" customHeight="1" x14ac:dyDescent="0.25">
      <c r="A265" s="292" t="s">
        <v>293</v>
      </c>
      <c r="B265" s="284"/>
      <c r="C265" s="284" t="s">
        <v>294</v>
      </c>
      <c r="D265" s="8">
        <f>D266</f>
        <v>38.130000000000003</v>
      </c>
    </row>
    <row r="266" spans="1:4" ht="35.25" customHeight="1" x14ac:dyDescent="0.25">
      <c r="A266" s="296"/>
      <c r="B266" s="278" t="s">
        <v>16</v>
      </c>
      <c r="C266" s="289" t="s">
        <v>17</v>
      </c>
      <c r="D266" s="8">
        <v>38.130000000000003</v>
      </c>
    </row>
    <row r="267" spans="1:4" ht="35.450000000000003" customHeight="1" x14ac:dyDescent="0.25">
      <c r="A267" s="292" t="s">
        <v>295</v>
      </c>
      <c r="B267" s="284"/>
      <c r="C267" s="284" t="s">
        <v>296</v>
      </c>
      <c r="D267" s="8">
        <f>D268</f>
        <v>92</v>
      </c>
    </row>
    <row r="268" spans="1:4" ht="32.450000000000003" customHeight="1" x14ac:dyDescent="0.25">
      <c r="A268" s="292" t="s">
        <v>297</v>
      </c>
      <c r="B268" s="287"/>
      <c r="C268" s="287" t="s">
        <v>298</v>
      </c>
      <c r="D268" s="8">
        <f>D269</f>
        <v>92</v>
      </c>
    </row>
    <row r="269" spans="1:4" ht="35.450000000000003" customHeight="1" x14ac:dyDescent="0.25">
      <c r="A269" s="296"/>
      <c r="B269" s="278" t="s">
        <v>16</v>
      </c>
      <c r="C269" s="289" t="s">
        <v>17</v>
      </c>
      <c r="D269" s="8">
        <v>92</v>
      </c>
    </row>
    <row r="270" spans="1:4" ht="35.450000000000003" customHeight="1" x14ac:dyDescent="0.25">
      <c r="A270" s="292" t="s">
        <v>299</v>
      </c>
      <c r="B270" s="284"/>
      <c r="C270" s="284" t="s">
        <v>300</v>
      </c>
      <c r="D270" s="8">
        <f>D271+D273+D275+D277+D279</f>
        <v>52</v>
      </c>
    </row>
    <row r="271" spans="1:4" ht="21" customHeight="1" x14ac:dyDescent="0.25">
      <c r="A271" s="292" t="s">
        <v>301</v>
      </c>
      <c r="B271" s="284"/>
      <c r="C271" s="284" t="s">
        <v>302</v>
      </c>
      <c r="D271" s="8">
        <f>D272</f>
        <v>10</v>
      </c>
    </row>
    <row r="272" spans="1:4" ht="36" customHeight="1" x14ac:dyDescent="0.25">
      <c r="A272" s="292"/>
      <c r="B272" s="278" t="s">
        <v>16</v>
      </c>
      <c r="C272" s="289" t="s">
        <v>17</v>
      </c>
      <c r="D272" s="8">
        <v>10</v>
      </c>
    </row>
    <row r="273" spans="1:4" ht="33" customHeight="1" x14ac:dyDescent="0.25">
      <c r="A273" s="292" t="s">
        <v>303</v>
      </c>
      <c r="B273" s="284"/>
      <c r="C273" s="284" t="s">
        <v>304</v>
      </c>
      <c r="D273" s="8">
        <f>D274</f>
        <v>26</v>
      </c>
    </row>
    <row r="274" spans="1:4" ht="32.450000000000003" customHeight="1" x14ac:dyDescent="0.25">
      <c r="A274" s="292"/>
      <c r="B274" s="278" t="s">
        <v>16</v>
      </c>
      <c r="C274" s="289" t="s">
        <v>17</v>
      </c>
      <c r="D274" s="8">
        <v>26</v>
      </c>
    </row>
    <row r="275" spans="1:4" ht="21" customHeight="1" x14ac:dyDescent="0.25">
      <c r="A275" s="292" t="s">
        <v>305</v>
      </c>
      <c r="B275" s="284"/>
      <c r="C275" s="284" t="s">
        <v>306</v>
      </c>
      <c r="D275" s="8">
        <f>D276</f>
        <v>10</v>
      </c>
    </row>
    <row r="276" spans="1:4" ht="34.9" customHeight="1" x14ac:dyDescent="0.25">
      <c r="A276" s="292"/>
      <c r="B276" s="278" t="s">
        <v>16</v>
      </c>
      <c r="C276" s="289" t="s">
        <v>17</v>
      </c>
      <c r="D276" s="8">
        <v>10</v>
      </c>
    </row>
    <row r="277" spans="1:4" ht="31.15" customHeight="1" x14ac:dyDescent="0.25">
      <c r="A277" s="292" t="s">
        <v>307</v>
      </c>
      <c r="B277" s="284"/>
      <c r="C277" s="284" t="s">
        <v>308</v>
      </c>
      <c r="D277" s="8">
        <f>D278</f>
        <v>3</v>
      </c>
    </row>
    <row r="278" spans="1:4" ht="36" customHeight="1" x14ac:dyDescent="0.25">
      <c r="A278" s="292"/>
      <c r="B278" s="278" t="s">
        <v>16</v>
      </c>
      <c r="C278" s="289" t="s">
        <v>17</v>
      </c>
      <c r="D278" s="8">
        <v>3</v>
      </c>
    </row>
    <row r="279" spans="1:4" ht="46.5" customHeight="1" x14ac:dyDescent="0.25">
      <c r="A279" s="292" t="s">
        <v>309</v>
      </c>
      <c r="B279" s="284"/>
      <c r="C279" s="284" t="s">
        <v>310</v>
      </c>
      <c r="D279" s="8">
        <f>D280</f>
        <v>3</v>
      </c>
    </row>
    <row r="280" spans="1:4" ht="35.450000000000003" customHeight="1" x14ac:dyDescent="0.25">
      <c r="A280" s="296"/>
      <c r="B280" s="278" t="s">
        <v>16</v>
      </c>
      <c r="C280" s="289" t="s">
        <v>17</v>
      </c>
      <c r="D280" s="8">
        <v>3</v>
      </c>
    </row>
    <row r="281" spans="1:4" ht="33.75" customHeight="1" x14ac:dyDescent="0.25">
      <c r="A281" s="42" t="s">
        <v>311</v>
      </c>
      <c r="B281" s="287"/>
      <c r="C281" s="287" t="s">
        <v>312</v>
      </c>
      <c r="D281" s="8">
        <f>D282+D300</f>
        <v>1300.48812</v>
      </c>
    </row>
    <row r="282" spans="1:4" ht="41.25" customHeight="1" x14ac:dyDescent="0.25">
      <c r="A282" s="42" t="s">
        <v>313</v>
      </c>
      <c r="B282" s="43"/>
      <c r="C282" s="43" t="s">
        <v>314</v>
      </c>
      <c r="D282" s="8">
        <f>D283+D288+D295</f>
        <v>938.25412000000006</v>
      </c>
    </row>
    <row r="283" spans="1:4" ht="25.5" customHeight="1" x14ac:dyDescent="0.25">
      <c r="A283" s="42" t="s">
        <v>315</v>
      </c>
      <c r="B283" s="284"/>
      <c r="C283" s="284" t="s">
        <v>316</v>
      </c>
      <c r="D283" s="8">
        <f>D284+D286</f>
        <v>72.550119999999993</v>
      </c>
    </row>
    <row r="284" spans="1:4" ht="34.5" customHeight="1" x14ac:dyDescent="0.25">
      <c r="A284" s="42" t="s">
        <v>317</v>
      </c>
      <c r="B284" s="284"/>
      <c r="C284" s="284" t="s">
        <v>318</v>
      </c>
      <c r="D284" s="8">
        <f>D285</f>
        <v>67.450119999999998</v>
      </c>
    </row>
    <row r="285" spans="1:4" ht="33" customHeight="1" x14ac:dyDescent="0.25">
      <c r="A285" s="42"/>
      <c r="B285" s="285" t="s">
        <v>73</v>
      </c>
      <c r="C285" s="283" t="s">
        <v>74</v>
      </c>
      <c r="D285" s="8">
        <v>67.450119999999998</v>
      </c>
    </row>
    <row r="286" spans="1:4" ht="19.149999999999999" customHeight="1" x14ac:dyDescent="0.25">
      <c r="A286" s="42" t="s">
        <v>319</v>
      </c>
      <c r="B286" s="284"/>
      <c r="C286" s="284" t="s">
        <v>320</v>
      </c>
      <c r="D286" s="8">
        <f>D287</f>
        <v>5.0999999999999996</v>
      </c>
    </row>
    <row r="287" spans="1:4" ht="31.15" customHeight="1" x14ac:dyDescent="0.25">
      <c r="A287" s="42"/>
      <c r="B287" s="285" t="s">
        <v>73</v>
      </c>
      <c r="C287" s="283" t="s">
        <v>74</v>
      </c>
      <c r="D287" s="8">
        <v>5.0999999999999996</v>
      </c>
    </row>
    <row r="288" spans="1:4" ht="30" customHeight="1" x14ac:dyDescent="0.25">
      <c r="A288" s="42" t="s">
        <v>321</v>
      </c>
      <c r="B288" s="284"/>
      <c r="C288" s="284" t="s">
        <v>322</v>
      </c>
      <c r="D288" s="8">
        <f>D289+D291+D293</f>
        <v>278.20400000000001</v>
      </c>
    </row>
    <row r="289" spans="1:4" ht="33" customHeight="1" x14ac:dyDescent="0.25">
      <c r="A289" s="42" t="s">
        <v>323</v>
      </c>
      <c r="B289" s="284"/>
      <c r="C289" s="284" t="s">
        <v>324</v>
      </c>
      <c r="D289" s="8">
        <f>D290</f>
        <v>85</v>
      </c>
    </row>
    <row r="290" spans="1:4" ht="31.5" customHeight="1" x14ac:dyDescent="0.25">
      <c r="A290" s="42"/>
      <c r="B290" s="285" t="s">
        <v>73</v>
      </c>
      <c r="C290" s="283" t="s">
        <v>74</v>
      </c>
      <c r="D290" s="8">
        <v>85</v>
      </c>
    </row>
    <row r="291" spans="1:4" ht="28.15" customHeight="1" x14ac:dyDescent="0.25">
      <c r="A291" s="42" t="s">
        <v>325</v>
      </c>
      <c r="B291" s="284"/>
      <c r="C291" s="284" t="s">
        <v>326</v>
      </c>
      <c r="D291" s="8">
        <f>D292</f>
        <v>143.50399999999999</v>
      </c>
    </row>
    <row r="292" spans="1:4" ht="31.5" customHeight="1" x14ac:dyDescent="0.25">
      <c r="A292" s="42"/>
      <c r="B292" s="285" t="s">
        <v>73</v>
      </c>
      <c r="C292" s="283" t="s">
        <v>74</v>
      </c>
      <c r="D292" s="8">
        <v>143.50399999999999</v>
      </c>
    </row>
    <row r="293" spans="1:4" ht="46.5" customHeight="1" x14ac:dyDescent="0.25">
      <c r="A293" s="42" t="s">
        <v>327</v>
      </c>
      <c r="B293" s="285"/>
      <c r="C293" s="284" t="s">
        <v>328</v>
      </c>
      <c r="D293" s="8">
        <f>D294</f>
        <v>49.7</v>
      </c>
    </row>
    <row r="294" spans="1:4" ht="33.75" customHeight="1" x14ac:dyDescent="0.25">
      <c r="A294" s="42"/>
      <c r="B294" s="285" t="s">
        <v>73</v>
      </c>
      <c r="C294" s="283" t="s">
        <v>74</v>
      </c>
      <c r="D294" s="8">
        <v>49.7</v>
      </c>
    </row>
    <row r="295" spans="1:4" ht="34.5" customHeight="1" x14ac:dyDescent="0.25">
      <c r="A295" s="42" t="s">
        <v>329</v>
      </c>
      <c r="B295" s="284"/>
      <c r="C295" s="284" t="s">
        <v>330</v>
      </c>
      <c r="D295" s="8">
        <f>D296+D298</f>
        <v>587.5</v>
      </c>
    </row>
    <row r="296" spans="1:4" ht="35.25" customHeight="1" x14ac:dyDescent="0.25">
      <c r="A296" s="42" t="s">
        <v>331</v>
      </c>
      <c r="B296" s="287"/>
      <c r="C296" s="287" t="s">
        <v>332</v>
      </c>
      <c r="D296" s="8">
        <f>D297</f>
        <v>550.6</v>
      </c>
    </row>
    <row r="297" spans="1:4" ht="33.75" customHeight="1" x14ac:dyDescent="0.25">
      <c r="A297" s="42"/>
      <c r="B297" s="285" t="s">
        <v>73</v>
      </c>
      <c r="C297" s="283" t="s">
        <v>74</v>
      </c>
      <c r="D297" s="8">
        <v>550.6</v>
      </c>
    </row>
    <row r="298" spans="1:4" ht="37.5" customHeight="1" x14ac:dyDescent="0.25">
      <c r="A298" s="42" t="s">
        <v>333</v>
      </c>
      <c r="B298" s="287"/>
      <c r="C298" s="287" t="s">
        <v>334</v>
      </c>
      <c r="D298" s="8">
        <f>D299</f>
        <v>36.9</v>
      </c>
    </row>
    <row r="299" spans="1:4" ht="34.5" customHeight="1" x14ac:dyDescent="0.25">
      <c r="A299" s="42"/>
      <c r="B299" s="285" t="s">
        <v>73</v>
      </c>
      <c r="C299" s="283" t="s">
        <v>74</v>
      </c>
      <c r="D299" s="8">
        <v>36.9</v>
      </c>
    </row>
    <row r="300" spans="1:4" ht="32.25" customHeight="1" x14ac:dyDescent="0.25">
      <c r="A300" s="42" t="s">
        <v>335</v>
      </c>
      <c r="B300" s="43"/>
      <c r="C300" s="43" t="s">
        <v>336</v>
      </c>
      <c r="D300" s="8">
        <f>D301+D304</f>
        <v>362.23399999999998</v>
      </c>
    </row>
    <row r="301" spans="1:4" ht="35.25" customHeight="1" x14ac:dyDescent="0.25">
      <c r="A301" s="42" t="s">
        <v>337</v>
      </c>
      <c r="B301" s="284"/>
      <c r="C301" s="284" t="s">
        <v>338</v>
      </c>
      <c r="D301" s="8">
        <f>D302</f>
        <v>132.47149999999999</v>
      </c>
    </row>
    <row r="302" spans="1:4" ht="32.25" customHeight="1" x14ac:dyDescent="0.25">
      <c r="A302" s="42" t="s">
        <v>339</v>
      </c>
      <c r="B302" s="284"/>
      <c r="C302" s="284" t="s">
        <v>340</v>
      </c>
      <c r="D302" s="8">
        <f>D303</f>
        <v>132.47149999999999</v>
      </c>
    </row>
    <row r="303" spans="1:4" ht="35.25" customHeight="1" x14ac:dyDescent="0.25">
      <c r="A303" s="42"/>
      <c r="B303" s="285" t="s">
        <v>73</v>
      </c>
      <c r="C303" s="283" t="s">
        <v>74</v>
      </c>
      <c r="D303" s="8">
        <v>132.47149999999999</v>
      </c>
    </row>
    <row r="304" spans="1:4" ht="33.75" customHeight="1" x14ac:dyDescent="0.25">
      <c r="A304" s="42" t="s">
        <v>341</v>
      </c>
      <c r="B304" s="284"/>
      <c r="C304" s="284" t="s">
        <v>342</v>
      </c>
      <c r="D304" s="8">
        <f>D305+D309+D307</f>
        <v>229.76249999999999</v>
      </c>
    </row>
    <row r="305" spans="1:4" ht="50.45" customHeight="1" x14ac:dyDescent="0.25">
      <c r="A305" s="42" t="s">
        <v>343</v>
      </c>
      <c r="B305" s="287"/>
      <c r="C305" s="287" t="s">
        <v>344</v>
      </c>
      <c r="D305" s="8">
        <f>D306</f>
        <v>124.66249999999999</v>
      </c>
    </row>
    <row r="306" spans="1:4" ht="33" customHeight="1" x14ac:dyDescent="0.25">
      <c r="A306" s="42"/>
      <c r="B306" s="285" t="s">
        <v>73</v>
      </c>
      <c r="C306" s="283" t="s">
        <v>74</v>
      </c>
      <c r="D306" s="8">
        <v>124.66249999999999</v>
      </c>
    </row>
    <row r="307" spans="1:4" ht="34.5" customHeight="1" x14ac:dyDescent="0.25">
      <c r="A307" s="42" t="s">
        <v>345</v>
      </c>
      <c r="B307" s="287"/>
      <c r="C307" s="287" t="s">
        <v>346</v>
      </c>
      <c r="D307" s="8">
        <f>D308</f>
        <v>100</v>
      </c>
    </row>
    <row r="308" spans="1:4" ht="37.5" customHeight="1" x14ac:dyDescent="0.25">
      <c r="A308" s="42"/>
      <c r="B308" s="285" t="s">
        <v>73</v>
      </c>
      <c r="C308" s="283" t="s">
        <v>74</v>
      </c>
      <c r="D308" s="8">
        <v>100</v>
      </c>
    </row>
    <row r="309" spans="1:4" ht="24" customHeight="1" x14ac:dyDescent="0.25">
      <c r="A309" s="42" t="s">
        <v>347</v>
      </c>
      <c r="B309" s="284"/>
      <c r="C309" s="284" t="s">
        <v>348</v>
      </c>
      <c r="D309" s="8">
        <f>D310</f>
        <v>5.0999999999999996</v>
      </c>
    </row>
    <row r="310" spans="1:4" ht="36" customHeight="1" x14ac:dyDescent="0.25">
      <c r="A310" s="42"/>
      <c r="B310" s="285" t="s">
        <v>73</v>
      </c>
      <c r="C310" s="283" t="s">
        <v>74</v>
      </c>
      <c r="D310" s="8">
        <v>5.0999999999999996</v>
      </c>
    </row>
    <row r="311" spans="1:4" ht="33.75" customHeight="1" x14ac:dyDescent="0.25">
      <c r="A311" s="42" t="s">
        <v>349</v>
      </c>
      <c r="B311" s="287"/>
      <c r="C311" s="287" t="s">
        <v>350</v>
      </c>
      <c r="D311" s="8">
        <f>D312+D316</f>
        <v>188</v>
      </c>
    </row>
    <row r="312" spans="1:4" ht="26.25" customHeight="1" x14ac:dyDescent="0.25">
      <c r="A312" s="42" t="s">
        <v>351</v>
      </c>
      <c r="B312" s="372"/>
      <c r="C312" s="277" t="s">
        <v>352</v>
      </c>
      <c r="D312" s="8">
        <f>D313</f>
        <v>68</v>
      </c>
    </row>
    <row r="313" spans="1:4" ht="33.75" customHeight="1" x14ac:dyDescent="0.25">
      <c r="A313" s="42" t="s">
        <v>353</v>
      </c>
      <c r="B313" s="373"/>
      <c r="C313" s="280" t="s">
        <v>354</v>
      </c>
      <c r="D313" s="8">
        <f>D314</f>
        <v>68</v>
      </c>
    </row>
    <row r="314" spans="1:4" ht="39" customHeight="1" x14ac:dyDescent="0.25">
      <c r="A314" s="42" t="s">
        <v>355</v>
      </c>
      <c r="B314" s="320"/>
      <c r="C314" s="320" t="s">
        <v>356</v>
      </c>
      <c r="D314" s="8">
        <f>D315</f>
        <v>68</v>
      </c>
    </row>
    <row r="315" spans="1:4" ht="39" customHeight="1" x14ac:dyDescent="0.25">
      <c r="A315" s="42"/>
      <c r="B315" s="278" t="s">
        <v>16</v>
      </c>
      <c r="C315" s="289" t="s">
        <v>17</v>
      </c>
      <c r="D315" s="8">
        <v>68</v>
      </c>
    </row>
    <row r="316" spans="1:4" ht="53.25" customHeight="1" x14ac:dyDescent="0.25">
      <c r="A316" s="42" t="s">
        <v>357</v>
      </c>
      <c r="B316" s="280"/>
      <c r="C316" s="280" t="s">
        <v>358</v>
      </c>
      <c r="D316" s="8">
        <f>D317</f>
        <v>120</v>
      </c>
    </row>
    <row r="317" spans="1:4" ht="43.5" customHeight="1" x14ac:dyDescent="0.25">
      <c r="A317" s="42" t="s">
        <v>359</v>
      </c>
      <c r="B317" s="280"/>
      <c r="C317" s="280" t="s">
        <v>360</v>
      </c>
      <c r="D317" s="8">
        <f>D318</f>
        <v>120</v>
      </c>
    </row>
    <row r="318" spans="1:4" ht="57.75" customHeight="1" x14ac:dyDescent="0.25">
      <c r="A318" s="42" t="s">
        <v>361</v>
      </c>
      <c r="B318" s="280"/>
      <c r="C318" s="280" t="s">
        <v>362</v>
      </c>
      <c r="D318" s="8">
        <f>D319</f>
        <v>120</v>
      </c>
    </row>
    <row r="319" spans="1:4" ht="39" customHeight="1" x14ac:dyDescent="0.25">
      <c r="A319" s="42"/>
      <c r="B319" s="285" t="s">
        <v>73</v>
      </c>
      <c r="C319" s="283" t="s">
        <v>74</v>
      </c>
      <c r="D319" s="8">
        <v>120</v>
      </c>
    </row>
    <row r="320" spans="1:4" ht="17.25" customHeight="1" x14ac:dyDescent="0.25">
      <c r="A320" s="285" t="s">
        <v>363</v>
      </c>
      <c r="B320" s="285"/>
      <c r="C320" s="319" t="s">
        <v>364</v>
      </c>
      <c r="D320" s="8">
        <f>D321+D364</f>
        <v>66189.842119999987</v>
      </c>
    </row>
    <row r="321" spans="1:7" ht="15.75" customHeight="1" x14ac:dyDescent="0.25">
      <c r="A321" s="42" t="s">
        <v>365</v>
      </c>
      <c r="B321" s="10"/>
      <c r="C321" s="43" t="s">
        <v>366</v>
      </c>
      <c r="D321" s="8">
        <f>D324+D326+D330+D328+D337+D345+D348+D356+D322+D353+D350+D361+D342+D339+D359+D334</f>
        <v>36504.299999999988</v>
      </c>
    </row>
    <row r="322" spans="1:7" ht="15.75" customHeight="1" x14ac:dyDescent="0.25">
      <c r="A322" s="42" t="s">
        <v>367</v>
      </c>
      <c r="B322" s="43"/>
      <c r="C322" s="43" t="s">
        <v>368</v>
      </c>
      <c r="D322" s="8">
        <f>D323</f>
        <v>1544.6</v>
      </c>
    </row>
    <row r="323" spans="1:7" ht="63" customHeight="1" x14ac:dyDescent="0.25">
      <c r="A323" s="42"/>
      <c r="B323" s="285" t="s">
        <v>249</v>
      </c>
      <c r="C323" s="283" t="s">
        <v>250</v>
      </c>
      <c r="D323" s="8">
        <v>1544.6</v>
      </c>
    </row>
    <row r="324" spans="1:7" ht="21.75" customHeight="1" x14ac:dyDescent="0.25">
      <c r="A324" s="42" t="s">
        <v>369</v>
      </c>
      <c r="B324" s="10"/>
      <c r="C324" s="43" t="s">
        <v>370</v>
      </c>
      <c r="D324" s="273">
        <f>D325</f>
        <v>754.8</v>
      </c>
    </row>
    <row r="325" spans="1:7" ht="63" customHeight="1" x14ac:dyDescent="0.25">
      <c r="A325" s="42"/>
      <c r="B325" s="285" t="s">
        <v>249</v>
      </c>
      <c r="C325" s="283" t="s">
        <v>250</v>
      </c>
      <c r="D325" s="273">
        <v>754.8</v>
      </c>
    </row>
    <row r="326" spans="1:7" ht="21" customHeight="1" x14ac:dyDescent="0.25">
      <c r="A326" s="42" t="s">
        <v>371</v>
      </c>
      <c r="B326" s="10"/>
      <c r="C326" s="43" t="s">
        <v>372</v>
      </c>
      <c r="D326" s="8">
        <f>D327</f>
        <v>158</v>
      </c>
    </row>
    <row r="327" spans="1:7" ht="60" customHeight="1" x14ac:dyDescent="0.25">
      <c r="A327" s="42"/>
      <c r="B327" s="285" t="s">
        <v>249</v>
      </c>
      <c r="C327" s="283" t="s">
        <v>250</v>
      </c>
      <c r="D327" s="330">
        <v>158</v>
      </c>
    </row>
    <row r="328" spans="1:7" ht="22.5" customHeight="1" x14ac:dyDescent="0.25">
      <c r="A328" s="42" t="s">
        <v>373</v>
      </c>
      <c r="B328" s="10"/>
      <c r="C328" s="284" t="s">
        <v>374</v>
      </c>
      <c r="D328" s="273">
        <f>D329</f>
        <v>50</v>
      </c>
    </row>
    <row r="329" spans="1:7" ht="24.75" customHeight="1" x14ac:dyDescent="0.25">
      <c r="A329" s="285"/>
      <c r="B329" s="296">
        <v>800</v>
      </c>
      <c r="C329" s="284" t="s">
        <v>132</v>
      </c>
      <c r="D329" s="273">
        <v>50</v>
      </c>
    </row>
    <row r="330" spans="1:7" ht="18" customHeight="1" x14ac:dyDescent="0.25">
      <c r="A330" s="42" t="s">
        <v>375</v>
      </c>
      <c r="B330" s="292"/>
      <c r="C330" s="43" t="s">
        <v>276</v>
      </c>
      <c r="D330" s="8">
        <f>D331+D332+D333</f>
        <v>30030.400000000001</v>
      </c>
      <c r="F330" s="39"/>
      <c r="G330" s="14"/>
    </row>
    <row r="331" spans="1:7" ht="63" customHeight="1" x14ac:dyDescent="0.25">
      <c r="A331" s="296"/>
      <c r="B331" s="285" t="s">
        <v>249</v>
      </c>
      <c r="C331" s="283" t="s">
        <v>250</v>
      </c>
      <c r="D331" s="8">
        <f>23635.845+185</f>
        <v>23820.845000000001</v>
      </c>
    </row>
    <row r="332" spans="1:7" ht="35.450000000000003" customHeight="1" x14ac:dyDescent="0.25">
      <c r="A332" s="296"/>
      <c r="B332" s="285" t="s">
        <v>73</v>
      </c>
      <c r="C332" s="283" t="s">
        <v>74</v>
      </c>
      <c r="D332" s="8">
        <v>5485.3410000000003</v>
      </c>
    </row>
    <row r="333" spans="1:7" ht="17.25" customHeight="1" x14ac:dyDescent="0.25">
      <c r="A333" s="296"/>
      <c r="B333" s="296">
        <v>800</v>
      </c>
      <c r="C333" s="284" t="s">
        <v>132</v>
      </c>
      <c r="D333" s="8">
        <v>724.21400000000006</v>
      </c>
    </row>
    <row r="334" spans="1:7" ht="17.25" customHeight="1" x14ac:dyDescent="0.25">
      <c r="A334" s="42" t="s">
        <v>376</v>
      </c>
      <c r="B334" s="43"/>
      <c r="C334" s="43" t="s">
        <v>377</v>
      </c>
      <c r="D334" s="8">
        <f>D335+D336</f>
        <v>453.20000000000005</v>
      </c>
    </row>
    <row r="335" spans="1:7" ht="63.75" customHeight="1" x14ac:dyDescent="0.25">
      <c r="A335" s="296"/>
      <c r="B335" s="285" t="s">
        <v>249</v>
      </c>
      <c r="C335" s="283" t="s">
        <v>250</v>
      </c>
      <c r="D335" s="8">
        <v>370.84500000000003</v>
      </c>
    </row>
    <row r="336" spans="1:7" ht="36" customHeight="1" x14ac:dyDescent="0.25">
      <c r="A336" s="296"/>
      <c r="B336" s="285" t="s">
        <v>73</v>
      </c>
      <c r="C336" s="283" t="s">
        <v>74</v>
      </c>
      <c r="D336" s="8">
        <v>82.355000000000004</v>
      </c>
    </row>
    <row r="337" spans="1:4" ht="38.25" customHeight="1" x14ac:dyDescent="0.25">
      <c r="A337" s="42" t="s">
        <v>378</v>
      </c>
      <c r="B337" s="297"/>
      <c r="C337" s="331" t="s">
        <v>379</v>
      </c>
      <c r="D337" s="8">
        <f>D338</f>
        <v>881.1</v>
      </c>
    </row>
    <row r="338" spans="1:4" ht="61.5" customHeight="1" x14ac:dyDescent="0.25">
      <c r="A338" s="323"/>
      <c r="B338" s="285" t="s">
        <v>249</v>
      </c>
      <c r="C338" s="283" t="s">
        <v>250</v>
      </c>
      <c r="D338" s="321">
        <v>881.1</v>
      </c>
    </row>
    <row r="339" spans="1:4" ht="63.75" customHeight="1" x14ac:dyDescent="0.25">
      <c r="A339" s="42" t="s">
        <v>380</v>
      </c>
      <c r="B339" s="324"/>
      <c r="C339" s="302" t="s">
        <v>381</v>
      </c>
      <c r="D339" s="8">
        <f>D340+D341</f>
        <v>109.7</v>
      </c>
    </row>
    <row r="340" spans="1:4" ht="61.5" customHeight="1" x14ac:dyDescent="0.25">
      <c r="A340" s="323"/>
      <c r="B340" s="285" t="s">
        <v>249</v>
      </c>
      <c r="C340" s="283" t="s">
        <v>250</v>
      </c>
      <c r="D340" s="8">
        <v>107.7</v>
      </c>
    </row>
    <row r="341" spans="1:4" ht="35.25" customHeight="1" x14ac:dyDescent="0.25">
      <c r="A341" s="323"/>
      <c r="B341" s="285" t="s">
        <v>73</v>
      </c>
      <c r="C341" s="283" t="s">
        <v>74</v>
      </c>
      <c r="D341" s="8">
        <v>2</v>
      </c>
    </row>
    <row r="342" spans="1:4" ht="64.5" customHeight="1" x14ac:dyDescent="0.25">
      <c r="A342" s="42" t="s">
        <v>382</v>
      </c>
      <c r="B342" s="297"/>
      <c r="C342" s="319" t="s">
        <v>383</v>
      </c>
      <c r="D342" s="8">
        <f>D343+D344</f>
        <v>1.2</v>
      </c>
    </row>
    <row r="343" spans="1:4" ht="63.75" customHeight="1" x14ac:dyDescent="0.25">
      <c r="A343" s="297"/>
      <c r="B343" s="285" t="s">
        <v>249</v>
      </c>
      <c r="C343" s="283" t="s">
        <v>250</v>
      </c>
      <c r="D343" s="8">
        <v>1</v>
      </c>
    </row>
    <row r="344" spans="1:4" ht="35.25" customHeight="1" x14ac:dyDescent="0.25">
      <c r="A344" s="297"/>
      <c r="B344" s="285" t="s">
        <v>73</v>
      </c>
      <c r="C344" s="283" t="s">
        <v>74</v>
      </c>
      <c r="D344" s="8">
        <v>0.2</v>
      </c>
    </row>
    <row r="345" spans="1:4" ht="48" customHeight="1" x14ac:dyDescent="0.25">
      <c r="A345" s="42" t="s">
        <v>384</v>
      </c>
      <c r="B345" s="332"/>
      <c r="C345" s="318" t="s">
        <v>385</v>
      </c>
      <c r="D345" s="8">
        <f>D346+D347</f>
        <v>421</v>
      </c>
    </row>
    <row r="346" spans="1:4" ht="63.75" customHeight="1" x14ac:dyDescent="0.25">
      <c r="A346" s="296"/>
      <c r="B346" s="285" t="s">
        <v>249</v>
      </c>
      <c r="C346" s="283" t="s">
        <v>250</v>
      </c>
      <c r="D346" s="8">
        <v>325.5</v>
      </c>
    </row>
    <row r="347" spans="1:4" ht="30.6" customHeight="1" x14ac:dyDescent="0.25">
      <c r="A347" s="296"/>
      <c r="B347" s="285" t="s">
        <v>73</v>
      </c>
      <c r="C347" s="283" t="s">
        <v>74</v>
      </c>
      <c r="D347" s="8">
        <v>95.5</v>
      </c>
    </row>
    <row r="348" spans="1:4" ht="21" customHeight="1" x14ac:dyDescent="0.25">
      <c r="A348" s="42" t="s">
        <v>386</v>
      </c>
      <c r="B348" s="332"/>
      <c r="C348" s="318" t="s">
        <v>387</v>
      </c>
      <c r="D348" s="8">
        <f>D349</f>
        <v>3.9</v>
      </c>
    </row>
    <row r="349" spans="1:4" ht="34.5" customHeight="1" x14ac:dyDescent="0.25">
      <c r="A349" s="323"/>
      <c r="B349" s="285" t="s">
        <v>73</v>
      </c>
      <c r="C349" s="283" t="s">
        <v>74</v>
      </c>
      <c r="D349" s="8">
        <v>3.9</v>
      </c>
    </row>
    <row r="350" spans="1:4" ht="33.75" customHeight="1" x14ac:dyDescent="0.25">
      <c r="A350" s="42" t="s">
        <v>388</v>
      </c>
      <c r="B350" s="285"/>
      <c r="C350" s="280" t="s">
        <v>389</v>
      </c>
      <c r="D350" s="8">
        <f>D351+D352</f>
        <v>43.699999999999996</v>
      </c>
    </row>
    <row r="351" spans="1:4" ht="66.75" customHeight="1" x14ac:dyDescent="0.25">
      <c r="A351" s="42"/>
      <c r="B351" s="285" t="s">
        <v>249</v>
      </c>
      <c r="C351" s="283" t="s">
        <v>250</v>
      </c>
      <c r="D351" s="8">
        <v>43.3</v>
      </c>
    </row>
    <row r="352" spans="1:4" ht="33" customHeight="1" x14ac:dyDescent="0.25">
      <c r="A352" s="296"/>
      <c r="B352" s="285" t="s">
        <v>73</v>
      </c>
      <c r="C352" s="283" t="s">
        <v>74</v>
      </c>
      <c r="D352" s="8">
        <v>0.4</v>
      </c>
    </row>
    <row r="353" spans="1:4" ht="56.25" customHeight="1" x14ac:dyDescent="0.25">
      <c r="A353" s="42" t="s">
        <v>390</v>
      </c>
      <c r="B353" s="297"/>
      <c r="C353" s="318" t="s">
        <v>391</v>
      </c>
      <c r="D353" s="8">
        <f>D354+D355</f>
        <v>9.4</v>
      </c>
    </row>
    <row r="354" spans="1:4" ht="63.75" customHeight="1" x14ac:dyDescent="0.25">
      <c r="A354" s="296"/>
      <c r="B354" s="285" t="s">
        <v>249</v>
      </c>
      <c r="C354" s="283" t="s">
        <v>250</v>
      </c>
      <c r="D354" s="8">
        <v>7.9</v>
      </c>
    </row>
    <row r="355" spans="1:4" ht="34.9" customHeight="1" x14ac:dyDescent="0.25">
      <c r="A355" s="296"/>
      <c r="B355" s="285" t="s">
        <v>73</v>
      </c>
      <c r="C355" s="283" t="s">
        <v>74</v>
      </c>
      <c r="D355" s="8">
        <v>1.5</v>
      </c>
    </row>
    <row r="356" spans="1:4" ht="32.450000000000003" customHeight="1" x14ac:dyDescent="0.25">
      <c r="A356" s="42" t="s">
        <v>392</v>
      </c>
      <c r="B356" s="297"/>
      <c r="C356" s="318" t="s">
        <v>393</v>
      </c>
      <c r="D356" s="8">
        <f>D357+D358</f>
        <v>395.1</v>
      </c>
    </row>
    <row r="357" spans="1:4" ht="63" customHeight="1" x14ac:dyDescent="0.25">
      <c r="A357" s="296"/>
      <c r="B357" s="285" t="s">
        <v>249</v>
      </c>
      <c r="C357" s="283" t="s">
        <v>250</v>
      </c>
      <c r="D357" s="8">
        <v>380.1</v>
      </c>
    </row>
    <row r="358" spans="1:4" ht="36" customHeight="1" x14ac:dyDescent="0.25">
      <c r="A358" s="296"/>
      <c r="B358" s="285" t="s">
        <v>73</v>
      </c>
      <c r="C358" s="283" t="s">
        <v>74</v>
      </c>
      <c r="D358" s="8">
        <v>15</v>
      </c>
    </row>
    <row r="359" spans="1:4" ht="53.25" customHeight="1" x14ac:dyDescent="0.25">
      <c r="A359" s="42" t="s">
        <v>394</v>
      </c>
      <c r="B359" s="285"/>
      <c r="C359" s="283" t="s">
        <v>395</v>
      </c>
      <c r="D359" s="8">
        <f>D360</f>
        <v>52.2</v>
      </c>
    </row>
    <row r="360" spans="1:4" ht="36" customHeight="1" x14ac:dyDescent="0.25">
      <c r="A360" s="296"/>
      <c r="B360" s="285" t="s">
        <v>73</v>
      </c>
      <c r="C360" s="283" t="s">
        <v>74</v>
      </c>
      <c r="D360" s="8">
        <v>52.2</v>
      </c>
    </row>
    <row r="361" spans="1:4" ht="27" customHeight="1" x14ac:dyDescent="0.25">
      <c r="A361" s="42" t="s">
        <v>396</v>
      </c>
      <c r="B361" s="285"/>
      <c r="C361" s="333" t="s">
        <v>397</v>
      </c>
      <c r="D361" s="8">
        <f>D362+D363</f>
        <v>1596</v>
      </c>
    </row>
    <row r="362" spans="1:4" ht="66" customHeight="1" x14ac:dyDescent="0.25">
      <c r="A362" s="296"/>
      <c r="B362" s="285" t="s">
        <v>249</v>
      </c>
      <c r="C362" s="283" t="s">
        <v>250</v>
      </c>
      <c r="D362" s="8">
        <v>1330.8</v>
      </c>
    </row>
    <row r="363" spans="1:4" ht="36" customHeight="1" x14ac:dyDescent="0.25">
      <c r="A363" s="296"/>
      <c r="B363" s="285" t="s">
        <v>73</v>
      </c>
      <c r="C363" s="283" t="s">
        <v>74</v>
      </c>
      <c r="D363" s="8">
        <v>265.2</v>
      </c>
    </row>
    <row r="364" spans="1:4" ht="31.5" customHeight="1" x14ac:dyDescent="0.25">
      <c r="A364" s="42" t="s">
        <v>398</v>
      </c>
      <c r="B364" s="292"/>
      <c r="C364" s="43" t="s">
        <v>399</v>
      </c>
      <c r="D364" s="273">
        <f>D373+D387+D385+D375+D367+D389+D365+D369+D378+D383+D381</f>
        <v>29685.542120000006</v>
      </c>
    </row>
    <row r="365" spans="1:4" ht="50.25" customHeight="1" x14ac:dyDescent="0.25">
      <c r="A365" s="42" t="s">
        <v>400</v>
      </c>
      <c r="B365" s="278"/>
      <c r="C365" s="289" t="s">
        <v>401</v>
      </c>
      <c r="D365" s="273">
        <f>D366</f>
        <v>63.668880000000001</v>
      </c>
    </row>
    <row r="366" spans="1:4" ht="35.25" customHeight="1" x14ac:dyDescent="0.25">
      <c r="A366" s="7"/>
      <c r="B366" s="285" t="s">
        <v>73</v>
      </c>
      <c r="C366" s="283" t="s">
        <v>74</v>
      </c>
      <c r="D366" s="273">
        <v>63.668880000000001</v>
      </c>
    </row>
    <row r="367" spans="1:4" ht="82.5" customHeight="1" x14ac:dyDescent="0.25">
      <c r="A367" s="42" t="s">
        <v>402</v>
      </c>
      <c r="B367" s="285"/>
      <c r="C367" s="283" t="s">
        <v>403</v>
      </c>
      <c r="D367" s="273">
        <f>D368</f>
        <v>6485.07024</v>
      </c>
    </row>
    <row r="368" spans="1:4" ht="36" customHeight="1" x14ac:dyDescent="0.25">
      <c r="A368" s="7"/>
      <c r="B368" s="285" t="s">
        <v>152</v>
      </c>
      <c r="C368" s="304" t="s">
        <v>153</v>
      </c>
      <c r="D368" s="273">
        <v>6485.07024</v>
      </c>
    </row>
    <row r="369" spans="1:4" ht="31.5" customHeight="1" x14ac:dyDescent="0.25">
      <c r="A369" s="42" t="s">
        <v>404</v>
      </c>
      <c r="B369" s="296"/>
      <c r="C369" s="331" t="s">
        <v>405</v>
      </c>
      <c r="D369" s="273">
        <f>D370+D371+D372</f>
        <v>3738.8</v>
      </c>
    </row>
    <row r="370" spans="1:4" ht="31.5" customHeight="1" x14ac:dyDescent="0.25">
      <c r="A370" s="7"/>
      <c r="B370" s="285" t="s">
        <v>73</v>
      </c>
      <c r="C370" s="283" t="s">
        <v>74</v>
      </c>
      <c r="D370" s="273">
        <v>112</v>
      </c>
    </row>
    <row r="371" spans="1:4" ht="19.5" customHeight="1" x14ac:dyDescent="0.25">
      <c r="A371" s="7"/>
      <c r="B371" s="278" t="s">
        <v>65</v>
      </c>
      <c r="C371" s="314" t="s">
        <v>66</v>
      </c>
      <c r="D371" s="273">
        <v>231.14285000000001</v>
      </c>
    </row>
    <row r="372" spans="1:4" ht="35.25" customHeight="1" x14ac:dyDescent="0.25">
      <c r="A372" s="7"/>
      <c r="B372" s="278" t="s">
        <v>16</v>
      </c>
      <c r="C372" s="289" t="s">
        <v>17</v>
      </c>
      <c r="D372" s="273">
        <v>3395.65715</v>
      </c>
    </row>
    <row r="373" spans="1:4" ht="19.5" customHeight="1" x14ac:dyDescent="0.25">
      <c r="A373" s="42" t="s">
        <v>406</v>
      </c>
      <c r="B373" s="327"/>
      <c r="C373" s="43" t="s">
        <v>407</v>
      </c>
      <c r="D373" s="273">
        <f>D374</f>
        <v>535</v>
      </c>
    </row>
    <row r="374" spans="1:4" ht="31.9" customHeight="1" x14ac:dyDescent="0.25">
      <c r="A374" s="7"/>
      <c r="B374" s="285" t="s">
        <v>73</v>
      </c>
      <c r="C374" s="283" t="s">
        <v>74</v>
      </c>
      <c r="D374" s="273">
        <v>535</v>
      </c>
    </row>
    <row r="375" spans="1:4" ht="22.15" customHeight="1" x14ac:dyDescent="0.25">
      <c r="A375" s="42" t="s">
        <v>408</v>
      </c>
      <c r="B375" s="43"/>
      <c r="C375" s="43" t="s">
        <v>409</v>
      </c>
      <c r="D375" s="273">
        <f>D377+D376</f>
        <v>2050</v>
      </c>
    </row>
    <row r="376" spans="1:4" ht="36" customHeight="1" x14ac:dyDescent="0.25">
      <c r="A376" s="297"/>
      <c r="B376" s="285" t="s">
        <v>73</v>
      </c>
      <c r="C376" s="283" t="s">
        <v>74</v>
      </c>
      <c r="D376" s="273">
        <v>189.6968</v>
      </c>
    </row>
    <row r="377" spans="1:4" ht="36.75" customHeight="1" x14ac:dyDescent="0.25">
      <c r="A377" s="334"/>
      <c r="B377" s="278" t="s">
        <v>16</v>
      </c>
      <c r="C377" s="289" t="s">
        <v>17</v>
      </c>
      <c r="D377" s="273">
        <v>1860.3032000000001</v>
      </c>
    </row>
    <row r="378" spans="1:4" ht="25.5" customHeight="1" x14ac:dyDescent="0.25">
      <c r="A378" s="42" t="s">
        <v>410</v>
      </c>
      <c r="B378" s="43"/>
      <c r="C378" s="43" t="s">
        <v>411</v>
      </c>
      <c r="D378" s="273">
        <f>D379+D380</f>
        <v>100</v>
      </c>
    </row>
    <row r="379" spans="1:4" ht="36.75" customHeight="1" x14ac:dyDescent="0.25">
      <c r="A379" s="334"/>
      <c r="B379" s="285" t="s">
        <v>73</v>
      </c>
      <c r="C379" s="283" t="s">
        <v>74</v>
      </c>
      <c r="D379" s="273">
        <v>98.655000000000001</v>
      </c>
    </row>
    <row r="380" spans="1:4" ht="23.25" customHeight="1" x14ac:dyDescent="0.25">
      <c r="A380" s="334"/>
      <c r="B380" s="296">
        <v>800</v>
      </c>
      <c r="C380" s="284" t="s">
        <v>132</v>
      </c>
      <c r="D380" s="273">
        <v>1.345</v>
      </c>
    </row>
    <row r="381" spans="1:4" ht="38.25" customHeight="1" x14ac:dyDescent="0.25">
      <c r="A381" s="42" t="s">
        <v>547</v>
      </c>
      <c r="B381" s="296"/>
      <c r="C381" s="43" t="s">
        <v>548</v>
      </c>
      <c r="D381" s="273">
        <f>D382</f>
        <v>779.52300000000002</v>
      </c>
    </row>
    <row r="382" spans="1:4" ht="23.25" customHeight="1" x14ac:dyDescent="0.25">
      <c r="A382" s="334"/>
      <c r="B382" s="327" t="s">
        <v>164</v>
      </c>
      <c r="C382" s="284" t="s">
        <v>165</v>
      </c>
      <c r="D382" s="273">
        <v>779.52300000000002</v>
      </c>
    </row>
    <row r="383" spans="1:4" ht="84" customHeight="1" x14ac:dyDescent="0.25">
      <c r="A383" s="374" t="s">
        <v>524</v>
      </c>
      <c r="B383" s="375"/>
      <c r="C383" s="376" t="s">
        <v>523</v>
      </c>
      <c r="D383" s="273">
        <f>D384</f>
        <v>1301.58</v>
      </c>
    </row>
    <row r="384" spans="1:4" ht="26.25" customHeight="1" x14ac:dyDescent="0.25">
      <c r="A384" s="292"/>
      <c r="B384" s="278" t="s">
        <v>65</v>
      </c>
      <c r="C384" s="314" t="s">
        <v>66</v>
      </c>
      <c r="D384" s="273">
        <v>1301.58</v>
      </c>
    </row>
    <row r="385" spans="1:6" ht="36.75" customHeight="1" x14ac:dyDescent="0.25">
      <c r="A385" s="42" t="s">
        <v>416</v>
      </c>
      <c r="B385" s="43"/>
      <c r="C385" s="43" t="s">
        <v>417</v>
      </c>
      <c r="D385" s="273">
        <f>D386</f>
        <v>2442.3000000000002</v>
      </c>
    </row>
    <row r="386" spans="1:6" ht="30" customHeight="1" x14ac:dyDescent="0.25">
      <c r="A386" s="296"/>
      <c r="B386" s="278" t="s">
        <v>65</v>
      </c>
      <c r="C386" s="314" t="s">
        <v>66</v>
      </c>
      <c r="D386" s="273">
        <v>2442.3000000000002</v>
      </c>
    </row>
    <row r="387" spans="1:6" ht="50.25" customHeight="1" x14ac:dyDescent="0.25">
      <c r="A387" s="42" t="s">
        <v>412</v>
      </c>
      <c r="B387" s="296"/>
      <c r="C387" s="336" t="s">
        <v>413</v>
      </c>
      <c r="D387" s="273">
        <f>D388</f>
        <v>11994.1</v>
      </c>
    </row>
    <row r="388" spans="1:6" ht="19.5" customHeight="1" x14ac:dyDescent="0.25">
      <c r="A388" s="7"/>
      <c r="B388" s="296">
        <v>800</v>
      </c>
      <c r="C388" s="284" t="s">
        <v>132</v>
      </c>
      <c r="D388" s="273">
        <v>11994.1</v>
      </c>
    </row>
    <row r="389" spans="1:6" ht="36.75" customHeight="1" x14ac:dyDescent="0.25">
      <c r="A389" s="42" t="s">
        <v>414</v>
      </c>
      <c r="B389" s="299"/>
      <c r="C389" s="299" t="s">
        <v>415</v>
      </c>
      <c r="D389" s="273">
        <f>D390</f>
        <v>195.5</v>
      </c>
    </row>
    <row r="390" spans="1:6" ht="33.75" customHeight="1" x14ac:dyDescent="0.25">
      <c r="A390" s="42"/>
      <c r="B390" s="285" t="s">
        <v>73</v>
      </c>
      <c r="C390" s="283" t="s">
        <v>74</v>
      </c>
      <c r="D390" s="273">
        <v>195.5</v>
      </c>
    </row>
    <row r="391" spans="1:6" ht="18" customHeight="1" x14ac:dyDescent="0.25">
      <c r="A391" s="104"/>
      <c r="B391" s="105"/>
      <c r="C391" s="106" t="s">
        <v>418</v>
      </c>
      <c r="D391" s="11">
        <f>D16+D72+D113+D124+D169+D237+D320+D281+D254+D311+D103</f>
        <v>620311.43186999997</v>
      </c>
      <c r="E391" s="15" t="s">
        <v>504</v>
      </c>
      <c r="F391" s="37"/>
    </row>
    <row r="394" spans="1:6" x14ac:dyDescent="0.2">
      <c r="D394" s="12"/>
      <c r="F394" s="38"/>
    </row>
    <row r="396" spans="1:6" x14ac:dyDescent="0.2">
      <c r="D396" s="12"/>
    </row>
  </sheetData>
  <mergeCells count="9">
    <mergeCell ref="C7:D7"/>
    <mergeCell ref="C8:D8"/>
    <mergeCell ref="C9:D9"/>
    <mergeCell ref="A12:D12"/>
    <mergeCell ref="C1:D1"/>
    <mergeCell ref="C2:D2"/>
    <mergeCell ref="C3:D3"/>
    <mergeCell ref="C4:D4"/>
    <mergeCell ref="C6:D6"/>
  </mergeCells>
  <pageMargins left="0.59055118110236227" right="0.15748031496062992" top="0.35433070866141736" bottom="0.15748031496062992" header="0.35433070866141736" footer="0.19685039370078741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0"/>
  <sheetViews>
    <sheetView view="pageBreakPreview" zoomScaleSheetLayoutView="100" zoomScalePageLayoutView="75" workbookViewId="0">
      <selection activeCell="D4" sqref="D4:E4"/>
    </sheetView>
  </sheetViews>
  <sheetFormatPr defaultRowHeight="14.25" x14ac:dyDescent="0.2"/>
  <cols>
    <col min="1" max="1" width="14.42578125" style="1" customWidth="1"/>
    <col min="2" max="2" width="5.42578125" style="2" customWidth="1"/>
    <col min="3" max="3" width="67.42578125" style="2" customWidth="1"/>
    <col min="4" max="4" width="13" style="13" customWidth="1"/>
    <col min="5" max="5" width="12.28515625" style="2" customWidth="1"/>
    <col min="6" max="6" width="2.5703125" style="2" customWidth="1"/>
    <col min="7" max="7" width="14.28515625" style="2" customWidth="1"/>
    <col min="8" max="16384" width="9.140625" style="2"/>
  </cols>
  <sheetData>
    <row r="1" spans="1:5" ht="15" x14ac:dyDescent="0.25">
      <c r="D1" s="391" t="s">
        <v>541</v>
      </c>
      <c r="E1" s="391"/>
    </row>
    <row r="2" spans="1:5" ht="13.5" x14ac:dyDescent="0.25">
      <c r="C2" s="391" t="s">
        <v>0</v>
      </c>
      <c r="D2" s="393"/>
      <c r="E2" s="393"/>
    </row>
    <row r="3" spans="1:5" ht="13.5" x14ac:dyDescent="0.25">
      <c r="C3" s="391" t="s">
        <v>1</v>
      </c>
      <c r="D3" s="393"/>
      <c r="E3" s="393"/>
    </row>
    <row r="4" spans="1:5" ht="12.75" x14ac:dyDescent="0.2">
      <c r="D4" s="380" t="s">
        <v>907</v>
      </c>
      <c r="E4" s="381"/>
    </row>
    <row r="5" spans="1:5" ht="15" x14ac:dyDescent="0.25">
      <c r="D5" s="112"/>
      <c r="E5" s="112"/>
    </row>
    <row r="6" spans="1:5" ht="15" x14ac:dyDescent="0.25">
      <c r="D6" s="112"/>
      <c r="E6" s="112"/>
    </row>
    <row r="7" spans="1:5" ht="15" x14ac:dyDescent="0.25">
      <c r="C7" s="391" t="s">
        <v>873</v>
      </c>
      <c r="D7" s="391"/>
      <c r="E7" s="393"/>
    </row>
    <row r="8" spans="1:5" ht="15" x14ac:dyDescent="0.25">
      <c r="C8" s="391" t="s">
        <v>0</v>
      </c>
      <c r="D8" s="391"/>
      <c r="E8" s="393"/>
    </row>
    <row r="9" spans="1:5" ht="15" x14ac:dyDescent="0.25">
      <c r="C9" s="391" t="s">
        <v>1</v>
      </c>
      <c r="D9" s="392"/>
      <c r="E9" s="393"/>
    </row>
    <row r="10" spans="1:5" ht="15" x14ac:dyDescent="0.25">
      <c r="C10" s="391" t="s">
        <v>2</v>
      </c>
      <c r="D10" s="391"/>
      <c r="E10" s="393"/>
    </row>
    <row r="11" spans="1:5" ht="15" x14ac:dyDescent="0.25">
      <c r="C11" s="112"/>
      <c r="D11" s="112"/>
    </row>
    <row r="12" spans="1:5" ht="15" x14ac:dyDescent="0.25">
      <c r="C12" s="112"/>
      <c r="D12" s="112"/>
      <c r="E12" s="4"/>
    </row>
    <row r="13" spans="1:5" ht="49.5" customHeight="1" x14ac:dyDescent="0.2">
      <c r="A13" s="390" t="s">
        <v>874</v>
      </c>
      <c r="B13" s="390"/>
      <c r="C13" s="390"/>
      <c r="D13" s="390"/>
      <c r="E13" s="393"/>
    </row>
    <row r="14" spans="1:5" x14ac:dyDescent="0.2">
      <c r="B14" s="5"/>
      <c r="C14" s="5"/>
      <c r="D14" s="6"/>
    </row>
    <row r="15" spans="1:5" ht="18" customHeight="1" x14ac:dyDescent="0.2">
      <c r="A15" s="7" t="s">
        <v>4</v>
      </c>
      <c r="B15" s="7" t="s">
        <v>5</v>
      </c>
      <c r="C15" s="7" t="s">
        <v>6</v>
      </c>
      <c r="D15" s="42" t="s">
        <v>875</v>
      </c>
      <c r="E15" s="42" t="s">
        <v>876</v>
      </c>
    </row>
    <row r="16" spans="1:5" ht="14.25" customHeight="1" x14ac:dyDescent="0.2">
      <c r="A16" s="41">
        <v>1</v>
      </c>
      <c r="B16" s="41">
        <v>2</v>
      </c>
      <c r="C16" s="41">
        <v>3</v>
      </c>
      <c r="D16" s="41">
        <v>4</v>
      </c>
      <c r="E16" s="41">
        <v>5</v>
      </c>
    </row>
    <row r="17" spans="1:5" ht="36.75" customHeight="1" x14ac:dyDescent="0.25">
      <c r="A17" s="42" t="s">
        <v>8</v>
      </c>
      <c r="B17" s="274"/>
      <c r="C17" s="275" t="s">
        <v>9</v>
      </c>
      <c r="D17" s="273">
        <f>D18+D30+D41+D60</f>
        <v>8814.6999999999989</v>
      </c>
      <c r="E17" s="273">
        <f>E18+E30+E41+E60</f>
        <v>8664.6999999999989</v>
      </c>
    </row>
    <row r="18" spans="1:5" ht="19.5" customHeight="1" x14ac:dyDescent="0.25">
      <c r="A18" s="42" t="s">
        <v>10</v>
      </c>
      <c r="B18" s="274"/>
      <c r="C18" s="275" t="s">
        <v>11</v>
      </c>
      <c r="D18" s="273">
        <f>D19+D22+D27</f>
        <v>7564.9</v>
      </c>
      <c r="E18" s="273">
        <f>E19+E22+E27</f>
        <v>7414.9</v>
      </c>
    </row>
    <row r="19" spans="1:5" ht="31.9" customHeight="1" x14ac:dyDescent="0.25">
      <c r="A19" s="42" t="s">
        <v>12</v>
      </c>
      <c r="B19" s="276"/>
      <c r="C19" s="276" t="s">
        <v>13</v>
      </c>
      <c r="D19" s="273">
        <f>D20</f>
        <v>7238.2</v>
      </c>
      <c r="E19" s="273">
        <f>E20</f>
        <v>7088.2</v>
      </c>
    </row>
    <row r="20" spans="1:5" ht="36.75" customHeight="1" x14ac:dyDescent="0.25">
      <c r="A20" s="42" t="s">
        <v>14</v>
      </c>
      <c r="B20" s="277"/>
      <c r="C20" s="277" t="s">
        <v>15</v>
      </c>
      <c r="D20" s="273">
        <f>D21</f>
        <v>7238.2</v>
      </c>
      <c r="E20" s="273">
        <f>E21</f>
        <v>7088.2</v>
      </c>
    </row>
    <row r="21" spans="1:5" ht="34.5" customHeight="1" x14ac:dyDescent="0.25">
      <c r="A21" s="42"/>
      <c r="B21" s="278" t="s">
        <v>16</v>
      </c>
      <c r="C21" s="279" t="s">
        <v>17</v>
      </c>
      <c r="D21" s="273">
        <v>7238.2</v>
      </c>
      <c r="E21" s="273">
        <v>7088.2</v>
      </c>
    </row>
    <row r="22" spans="1:5" ht="46.15" customHeight="1" x14ac:dyDescent="0.25">
      <c r="A22" s="42" t="s">
        <v>18</v>
      </c>
      <c r="B22" s="276"/>
      <c r="C22" s="276" t="s">
        <v>19</v>
      </c>
      <c r="D22" s="273">
        <f>D23+D25</f>
        <v>40</v>
      </c>
      <c r="E22" s="273">
        <f>E23+E25</f>
        <v>40</v>
      </c>
    </row>
    <row r="23" spans="1:5" ht="33.75" customHeight="1" x14ac:dyDescent="0.25">
      <c r="A23" s="42" t="s">
        <v>20</v>
      </c>
      <c r="B23" s="280"/>
      <c r="C23" s="280" t="s">
        <v>21</v>
      </c>
      <c r="D23" s="273">
        <f>D24</f>
        <v>15</v>
      </c>
      <c r="E23" s="273">
        <f>E24</f>
        <v>15</v>
      </c>
    </row>
    <row r="24" spans="1:5" ht="44.25" customHeight="1" x14ac:dyDescent="0.25">
      <c r="A24" s="42"/>
      <c r="B24" s="278" t="s">
        <v>16</v>
      </c>
      <c r="C24" s="279" t="s">
        <v>17</v>
      </c>
      <c r="D24" s="273">
        <v>15</v>
      </c>
      <c r="E24" s="273">
        <v>15</v>
      </c>
    </row>
    <row r="25" spans="1:5" ht="29.25" customHeight="1" x14ac:dyDescent="0.25">
      <c r="A25" s="42" t="s">
        <v>22</v>
      </c>
      <c r="B25" s="280"/>
      <c r="C25" s="280" t="s">
        <v>23</v>
      </c>
      <c r="D25" s="273">
        <f>D26</f>
        <v>25</v>
      </c>
      <c r="E25" s="273">
        <f>E26</f>
        <v>25</v>
      </c>
    </row>
    <row r="26" spans="1:5" ht="36" customHeight="1" x14ac:dyDescent="0.25">
      <c r="A26" s="42"/>
      <c r="B26" s="278" t="s">
        <v>16</v>
      </c>
      <c r="C26" s="279" t="s">
        <v>17</v>
      </c>
      <c r="D26" s="273">
        <v>25</v>
      </c>
      <c r="E26" s="273">
        <v>25</v>
      </c>
    </row>
    <row r="27" spans="1:5" ht="82.5" customHeight="1" x14ac:dyDescent="0.25">
      <c r="A27" s="42" t="s">
        <v>24</v>
      </c>
      <c r="B27" s="278"/>
      <c r="C27" s="279" t="s">
        <v>25</v>
      </c>
      <c r="D27" s="273">
        <f>D28</f>
        <v>286.7</v>
      </c>
      <c r="E27" s="273">
        <f>E28</f>
        <v>286.7</v>
      </c>
    </row>
    <row r="28" spans="1:5" ht="79.5" customHeight="1" x14ac:dyDescent="0.25">
      <c r="A28" s="42" t="s">
        <v>26</v>
      </c>
      <c r="B28" s="278"/>
      <c r="C28" s="279" t="s">
        <v>27</v>
      </c>
      <c r="D28" s="273">
        <f>D29</f>
        <v>286.7</v>
      </c>
      <c r="E28" s="273">
        <f>E29</f>
        <v>286.7</v>
      </c>
    </row>
    <row r="29" spans="1:5" ht="37.5" customHeight="1" x14ac:dyDescent="0.25">
      <c r="A29" s="42"/>
      <c r="B29" s="278" t="s">
        <v>16</v>
      </c>
      <c r="C29" s="279" t="s">
        <v>17</v>
      </c>
      <c r="D29" s="273">
        <v>286.7</v>
      </c>
      <c r="E29" s="8">
        <v>286.7</v>
      </c>
    </row>
    <row r="30" spans="1:5" ht="20.25" customHeight="1" x14ac:dyDescent="0.25">
      <c r="A30" s="42" t="s">
        <v>28</v>
      </c>
      <c r="B30" s="281"/>
      <c r="C30" s="281" t="s">
        <v>29</v>
      </c>
      <c r="D30" s="8">
        <f>D31+D36</f>
        <v>605</v>
      </c>
      <c r="E30" s="8">
        <f>E31+E36</f>
        <v>605</v>
      </c>
    </row>
    <row r="31" spans="1:5" ht="35.25" customHeight="1" x14ac:dyDescent="0.25">
      <c r="A31" s="42" t="s">
        <v>30</v>
      </c>
      <c r="B31" s="276"/>
      <c r="C31" s="276" t="s">
        <v>31</v>
      </c>
      <c r="D31" s="8">
        <f>D32+D34</f>
        <v>530</v>
      </c>
      <c r="E31" s="8">
        <f>E32+E34</f>
        <v>530</v>
      </c>
    </row>
    <row r="32" spans="1:5" ht="35.25" customHeight="1" x14ac:dyDescent="0.25">
      <c r="A32" s="42" t="s">
        <v>32</v>
      </c>
      <c r="B32" s="280"/>
      <c r="C32" s="280" t="s">
        <v>33</v>
      </c>
      <c r="D32" s="8">
        <f>D33</f>
        <v>500</v>
      </c>
      <c r="E32" s="8">
        <f>E33</f>
        <v>500</v>
      </c>
    </row>
    <row r="33" spans="1:5" ht="35.25" customHeight="1" x14ac:dyDescent="0.25">
      <c r="A33" s="42"/>
      <c r="B33" s="278" t="s">
        <v>16</v>
      </c>
      <c r="C33" s="279" t="s">
        <v>17</v>
      </c>
      <c r="D33" s="8">
        <v>500</v>
      </c>
      <c r="E33" s="8">
        <v>500</v>
      </c>
    </row>
    <row r="34" spans="1:5" ht="35.25" customHeight="1" x14ac:dyDescent="0.25">
      <c r="A34" s="42" t="s">
        <v>34</v>
      </c>
      <c r="B34" s="280"/>
      <c r="C34" s="280" t="s">
        <v>35</v>
      </c>
      <c r="D34" s="8">
        <f>D35</f>
        <v>30</v>
      </c>
      <c r="E34" s="8">
        <f>E35</f>
        <v>30</v>
      </c>
    </row>
    <row r="35" spans="1:5" ht="35.25" customHeight="1" x14ac:dyDescent="0.25">
      <c r="A35" s="42"/>
      <c r="B35" s="278" t="s">
        <v>16</v>
      </c>
      <c r="C35" s="279" t="s">
        <v>17</v>
      </c>
      <c r="D35" s="8">
        <v>30</v>
      </c>
      <c r="E35" s="8">
        <v>30</v>
      </c>
    </row>
    <row r="36" spans="1:5" ht="35.25" customHeight="1" x14ac:dyDescent="0.25">
      <c r="A36" s="42" t="s">
        <v>36</v>
      </c>
      <c r="B36" s="276"/>
      <c r="C36" s="276" t="s">
        <v>37</v>
      </c>
      <c r="D36" s="8">
        <f>D37+D39</f>
        <v>75</v>
      </c>
      <c r="E36" s="8">
        <f>E37+E39</f>
        <v>75</v>
      </c>
    </row>
    <row r="37" spans="1:5" ht="35.25" customHeight="1" x14ac:dyDescent="0.25">
      <c r="A37" s="42" t="s">
        <v>38</v>
      </c>
      <c r="B37" s="276"/>
      <c r="C37" s="280" t="s">
        <v>39</v>
      </c>
      <c r="D37" s="8">
        <f>D38</f>
        <v>25</v>
      </c>
      <c r="E37" s="8">
        <f>E38</f>
        <v>25</v>
      </c>
    </row>
    <row r="38" spans="1:5" ht="35.25" customHeight="1" x14ac:dyDescent="0.25">
      <c r="A38" s="42"/>
      <c r="B38" s="282" t="s">
        <v>16</v>
      </c>
      <c r="C38" s="279" t="s">
        <v>17</v>
      </c>
      <c r="D38" s="8">
        <v>25</v>
      </c>
      <c r="E38" s="8">
        <v>25</v>
      </c>
    </row>
    <row r="39" spans="1:5" ht="35.25" customHeight="1" x14ac:dyDescent="0.25">
      <c r="A39" s="42" t="s">
        <v>40</v>
      </c>
      <c r="B39" s="280"/>
      <c r="C39" s="280" t="s">
        <v>41</v>
      </c>
      <c r="D39" s="8">
        <f>D40</f>
        <v>50</v>
      </c>
      <c r="E39" s="8">
        <f>E40</f>
        <v>50</v>
      </c>
    </row>
    <row r="40" spans="1:5" ht="35.25" customHeight="1" x14ac:dyDescent="0.25">
      <c r="A40" s="42"/>
      <c r="B40" s="278" t="s">
        <v>16</v>
      </c>
      <c r="C40" s="279" t="s">
        <v>17</v>
      </c>
      <c r="D40" s="8">
        <v>50</v>
      </c>
      <c r="E40" s="8">
        <v>50</v>
      </c>
    </row>
    <row r="41" spans="1:5" ht="23.25" customHeight="1" x14ac:dyDescent="0.25">
      <c r="A41" s="42" t="s">
        <v>42</v>
      </c>
      <c r="B41" s="281"/>
      <c r="C41" s="281" t="s">
        <v>43</v>
      </c>
      <c r="D41" s="8">
        <f>D42+D47+D52+D57</f>
        <v>575</v>
      </c>
      <c r="E41" s="8">
        <f>E42+E47+E52+E57</f>
        <v>575</v>
      </c>
    </row>
    <row r="42" spans="1:5" ht="35.25" customHeight="1" x14ac:dyDescent="0.25">
      <c r="A42" s="42" t="s">
        <v>44</v>
      </c>
      <c r="B42" s="43"/>
      <c r="C42" s="43" t="s">
        <v>45</v>
      </c>
      <c r="D42" s="8">
        <f>D43+D45</f>
        <v>30</v>
      </c>
      <c r="E42" s="8">
        <f>E43+E45</f>
        <v>30</v>
      </c>
    </row>
    <row r="43" spans="1:5" ht="35.25" customHeight="1" x14ac:dyDescent="0.25">
      <c r="A43" s="42" t="s">
        <v>46</v>
      </c>
      <c r="B43" s="277"/>
      <c r="C43" s="277" t="s">
        <v>47</v>
      </c>
      <c r="D43" s="8">
        <f>D44</f>
        <v>20</v>
      </c>
      <c r="E43" s="8">
        <f>E44</f>
        <v>20</v>
      </c>
    </row>
    <row r="44" spans="1:5" ht="35.25" customHeight="1" x14ac:dyDescent="0.25">
      <c r="A44" s="42"/>
      <c r="B44" s="278" t="s">
        <v>16</v>
      </c>
      <c r="C44" s="279" t="s">
        <v>17</v>
      </c>
      <c r="D44" s="8">
        <v>20</v>
      </c>
      <c r="E44" s="8">
        <v>20</v>
      </c>
    </row>
    <row r="45" spans="1:5" ht="35.25" customHeight="1" x14ac:dyDescent="0.25">
      <c r="A45" s="42" t="s">
        <v>48</v>
      </c>
      <c r="B45" s="277"/>
      <c r="C45" s="277" t="s">
        <v>49</v>
      </c>
      <c r="D45" s="8">
        <f>D46</f>
        <v>10</v>
      </c>
      <c r="E45" s="8">
        <f>E46</f>
        <v>10</v>
      </c>
    </row>
    <row r="46" spans="1:5" ht="35.25" customHeight="1" x14ac:dyDescent="0.25">
      <c r="A46" s="42"/>
      <c r="B46" s="278" t="s">
        <v>16</v>
      </c>
      <c r="C46" s="279" t="s">
        <v>17</v>
      </c>
      <c r="D46" s="8">
        <v>10</v>
      </c>
      <c r="E46" s="8">
        <v>10</v>
      </c>
    </row>
    <row r="47" spans="1:5" ht="35.25" customHeight="1" x14ac:dyDescent="0.25">
      <c r="A47" s="42" t="s">
        <v>50</v>
      </c>
      <c r="B47" s="43"/>
      <c r="C47" s="43" t="s">
        <v>51</v>
      </c>
      <c r="D47" s="8">
        <f>D48+D50</f>
        <v>70</v>
      </c>
      <c r="E47" s="8">
        <f>E48+E50</f>
        <v>70</v>
      </c>
    </row>
    <row r="48" spans="1:5" ht="35.25" customHeight="1" x14ac:dyDescent="0.25">
      <c r="A48" s="42" t="s">
        <v>52</v>
      </c>
      <c r="B48" s="277"/>
      <c r="C48" s="277" t="s">
        <v>53</v>
      </c>
      <c r="D48" s="8">
        <f>D49</f>
        <v>30</v>
      </c>
      <c r="E48" s="8">
        <f>E49</f>
        <v>30</v>
      </c>
    </row>
    <row r="49" spans="1:6" ht="35.25" customHeight="1" x14ac:dyDescent="0.25">
      <c r="A49" s="42"/>
      <c r="B49" s="278" t="s">
        <v>16</v>
      </c>
      <c r="C49" s="279" t="s">
        <v>17</v>
      </c>
      <c r="D49" s="8">
        <v>30</v>
      </c>
      <c r="E49" s="8">
        <v>30</v>
      </c>
    </row>
    <row r="50" spans="1:6" ht="35.25" customHeight="1" x14ac:dyDescent="0.25">
      <c r="A50" s="42" t="s">
        <v>54</v>
      </c>
      <c r="B50" s="277"/>
      <c r="C50" s="277" t="s">
        <v>55</v>
      </c>
      <c r="D50" s="8">
        <f>D51</f>
        <v>40</v>
      </c>
      <c r="E50" s="8">
        <f>E51</f>
        <v>40</v>
      </c>
    </row>
    <row r="51" spans="1:6" ht="35.25" customHeight="1" x14ac:dyDescent="0.25">
      <c r="A51" s="42"/>
      <c r="B51" s="278" t="s">
        <v>16</v>
      </c>
      <c r="C51" s="279" t="s">
        <v>17</v>
      </c>
      <c r="D51" s="8">
        <v>40</v>
      </c>
      <c r="E51" s="8">
        <v>40</v>
      </c>
    </row>
    <row r="52" spans="1:6" ht="35.25" customHeight="1" x14ac:dyDescent="0.25">
      <c r="A52" s="42" t="s">
        <v>56</v>
      </c>
      <c r="B52" s="43"/>
      <c r="C52" s="43" t="s">
        <v>57</v>
      </c>
      <c r="D52" s="8">
        <f>D53+D55</f>
        <v>175</v>
      </c>
      <c r="E52" s="8">
        <f>E53+E55</f>
        <v>175</v>
      </c>
    </row>
    <row r="53" spans="1:6" ht="43.5" customHeight="1" x14ac:dyDescent="0.25">
      <c r="A53" s="42" t="s">
        <v>58</v>
      </c>
      <c r="B53" s="277"/>
      <c r="C53" s="277" t="s">
        <v>59</v>
      </c>
      <c r="D53" s="8">
        <f>D54</f>
        <v>155</v>
      </c>
      <c r="E53" s="8">
        <f>E54</f>
        <v>155</v>
      </c>
    </row>
    <row r="54" spans="1:6" ht="35.25" customHeight="1" x14ac:dyDescent="0.25">
      <c r="A54" s="42"/>
      <c r="B54" s="278" t="s">
        <v>16</v>
      </c>
      <c r="C54" s="279" t="s">
        <v>17</v>
      </c>
      <c r="D54" s="8">
        <v>155</v>
      </c>
      <c r="E54" s="8">
        <v>155</v>
      </c>
    </row>
    <row r="55" spans="1:6" ht="35.25" customHeight="1" x14ac:dyDescent="0.25">
      <c r="A55" s="42" t="s">
        <v>60</v>
      </c>
      <c r="B55" s="277"/>
      <c r="C55" s="277" t="s">
        <v>61</v>
      </c>
      <c r="D55" s="8">
        <f>D56</f>
        <v>20</v>
      </c>
      <c r="E55" s="8">
        <f>E56</f>
        <v>20</v>
      </c>
    </row>
    <row r="56" spans="1:6" ht="35.25" customHeight="1" x14ac:dyDescent="0.25">
      <c r="A56" s="42"/>
      <c r="B56" s="278" t="s">
        <v>16</v>
      </c>
      <c r="C56" s="279" t="s">
        <v>17</v>
      </c>
      <c r="D56" s="8">
        <v>20</v>
      </c>
      <c r="E56" s="8">
        <v>20</v>
      </c>
    </row>
    <row r="57" spans="1:6" ht="35.25" customHeight="1" x14ac:dyDescent="0.25">
      <c r="A57" s="42" t="s">
        <v>62</v>
      </c>
      <c r="B57" s="43"/>
      <c r="C57" s="43" t="s">
        <v>63</v>
      </c>
      <c r="D57" s="8">
        <f>D58</f>
        <v>300</v>
      </c>
      <c r="E57" s="8">
        <f>E58</f>
        <v>300</v>
      </c>
    </row>
    <row r="58" spans="1:6" ht="25.5" customHeight="1" x14ac:dyDescent="0.25">
      <c r="A58" s="42" t="s">
        <v>877</v>
      </c>
      <c r="B58" s="277"/>
      <c r="C58" s="277" t="s">
        <v>64</v>
      </c>
      <c r="D58" s="8">
        <f>D59</f>
        <v>300</v>
      </c>
      <c r="E58" s="8">
        <f>E59</f>
        <v>300</v>
      </c>
    </row>
    <row r="59" spans="1:6" ht="19.5" customHeight="1" x14ac:dyDescent="0.25">
      <c r="A59" s="42"/>
      <c r="B59" s="278" t="s">
        <v>65</v>
      </c>
      <c r="C59" s="283" t="s">
        <v>66</v>
      </c>
      <c r="D59" s="8">
        <v>300</v>
      </c>
      <c r="E59" s="8">
        <v>300</v>
      </c>
    </row>
    <row r="60" spans="1:6" ht="22.5" customHeight="1" x14ac:dyDescent="0.25">
      <c r="A60" s="42" t="s">
        <v>67</v>
      </c>
      <c r="B60" s="284"/>
      <c r="C60" s="284" t="s">
        <v>68</v>
      </c>
      <c r="D60" s="8">
        <f>D61</f>
        <v>69.8</v>
      </c>
      <c r="E60" s="8">
        <f>E61</f>
        <v>69.8</v>
      </c>
    </row>
    <row r="61" spans="1:6" ht="35.25" customHeight="1" x14ac:dyDescent="0.25">
      <c r="A61" s="42" t="s">
        <v>69</v>
      </c>
      <c r="B61" s="43"/>
      <c r="C61" s="43" t="s">
        <v>70</v>
      </c>
      <c r="D61" s="8">
        <f>D62+D64</f>
        <v>69.8</v>
      </c>
      <c r="E61" s="8">
        <f>E62+E64</f>
        <v>69.8</v>
      </c>
    </row>
    <row r="62" spans="1:6" ht="35.25" customHeight="1" x14ac:dyDescent="0.25">
      <c r="A62" s="42" t="s">
        <v>71</v>
      </c>
      <c r="B62" s="277"/>
      <c r="C62" s="277" t="s">
        <v>72</v>
      </c>
      <c r="D62" s="8">
        <f>D63</f>
        <v>10</v>
      </c>
      <c r="E62" s="8">
        <f>E63</f>
        <v>10</v>
      </c>
    </row>
    <row r="63" spans="1:6" ht="24" customHeight="1" x14ac:dyDescent="0.25">
      <c r="A63" s="42"/>
      <c r="B63" s="278" t="s">
        <v>65</v>
      </c>
      <c r="C63" s="283" t="s">
        <v>66</v>
      </c>
      <c r="D63" s="8">
        <v>10</v>
      </c>
      <c r="E63" s="8">
        <v>10</v>
      </c>
      <c r="F63" s="8"/>
    </row>
    <row r="64" spans="1:6" ht="35.25" customHeight="1" x14ac:dyDescent="0.25">
      <c r="A64" s="42" t="s">
        <v>878</v>
      </c>
      <c r="B64" s="277"/>
      <c r="C64" s="277" t="s">
        <v>879</v>
      </c>
      <c r="D64" s="8">
        <f>D65</f>
        <v>59.8</v>
      </c>
      <c r="E64" s="8">
        <f>E65</f>
        <v>59.8</v>
      </c>
    </row>
    <row r="65" spans="1:5" ht="35.25" customHeight="1" x14ac:dyDescent="0.25">
      <c r="A65" s="42"/>
      <c r="B65" s="285" t="s">
        <v>73</v>
      </c>
      <c r="C65" s="283" t="s">
        <v>74</v>
      </c>
      <c r="D65" s="8">
        <v>59.8</v>
      </c>
      <c r="E65" s="8">
        <v>59.8</v>
      </c>
    </row>
    <row r="66" spans="1:5" ht="33.75" customHeight="1" x14ac:dyDescent="0.25">
      <c r="A66" s="42" t="s">
        <v>75</v>
      </c>
      <c r="B66" s="286"/>
      <c r="C66" s="287" t="s">
        <v>76</v>
      </c>
      <c r="D66" s="273">
        <f>D67+D77+D86</f>
        <v>6248.2</v>
      </c>
      <c r="E66" s="273">
        <f>E67+E77+E86</f>
        <v>6248.2</v>
      </c>
    </row>
    <row r="67" spans="1:5" ht="25.5" customHeight="1" x14ac:dyDescent="0.25">
      <c r="A67" s="42" t="s">
        <v>77</v>
      </c>
      <c r="B67" s="43"/>
      <c r="C67" s="43" t="s">
        <v>78</v>
      </c>
      <c r="D67" s="273">
        <f>D71+D68+D74</f>
        <v>5637.2</v>
      </c>
      <c r="E67" s="273">
        <f>E71+E68+E74</f>
        <v>5637.2</v>
      </c>
    </row>
    <row r="68" spans="1:5" ht="46.5" customHeight="1" x14ac:dyDescent="0.25">
      <c r="A68" s="42" t="s">
        <v>79</v>
      </c>
      <c r="B68" s="288"/>
      <c r="C68" s="288" t="s">
        <v>80</v>
      </c>
      <c r="D68" s="273">
        <f>D69</f>
        <v>5162.2</v>
      </c>
      <c r="E68" s="273">
        <f>E69</f>
        <v>5162.2</v>
      </c>
    </row>
    <row r="69" spans="1:5" ht="38.25" customHeight="1" x14ac:dyDescent="0.25">
      <c r="A69" s="42" t="s">
        <v>81</v>
      </c>
      <c r="B69" s="277"/>
      <c r="C69" s="277" t="s">
        <v>15</v>
      </c>
      <c r="D69" s="273">
        <f>D70</f>
        <v>5162.2</v>
      </c>
      <c r="E69" s="273">
        <f>E70</f>
        <v>5162.2</v>
      </c>
    </row>
    <row r="70" spans="1:5" ht="44.25" customHeight="1" x14ac:dyDescent="0.25">
      <c r="A70" s="42"/>
      <c r="B70" s="278" t="s">
        <v>16</v>
      </c>
      <c r="C70" s="289" t="s">
        <v>17</v>
      </c>
      <c r="D70" s="273">
        <v>5162.2</v>
      </c>
      <c r="E70" s="273">
        <v>5162.2</v>
      </c>
    </row>
    <row r="71" spans="1:5" ht="45.6" customHeight="1" x14ac:dyDescent="0.25">
      <c r="A71" s="42" t="s">
        <v>82</v>
      </c>
      <c r="B71" s="43"/>
      <c r="C71" s="43" t="s">
        <v>83</v>
      </c>
      <c r="D71" s="273">
        <f>D72</f>
        <v>430</v>
      </c>
      <c r="E71" s="273">
        <f>E72</f>
        <v>430</v>
      </c>
    </row>
    <row r="72" spans="1:5" ht="29.25" customHeight="1" x14ac:dyDescent="0.25">
      <c r="A72" s="42" t="s">
        <v>84</v>
      </c>
      <c r="B72" s="280"/>
      <c r="C72" s="280" t="s">
        <v>85</v>
      </c>
      <c r="D72" s="273">
        <f>D73</f>
        <v>430</v>
      </c>
      <c r="E72" s="273">
        <f>E73</f>
        <v>430</v>
      </c>
    </row>
    <row r="73" spans="1:5" ht="35.25" customHeight="1" x14ac:dyDescent="0.25">
      <c r="A73" s="42"/>
      <c r="B73" s="278" t="s">
        <v>16</v>
      </c>
      <c r="C73" s="289" t="s">
        <v>17</v>
      </c>
      <c r="D73" s="273">
        <v>430</v>
      </c>
      <c r="E73" s="273">
        <v>430</v>
      </c>
    </row>
    <row r="74" spans="1:5" ht="49.5" customHeight="1" x14ac:dyDescent="0.25">
      <c r="A74" s="42" t="s">
        <v>86</v>
      </c>
      <c r="B74" s="288"/>
      <c r="C74" s="288" t="s">
        <v>87</v>
      </c>
      <c r="D74" s="273">
        <f>D75</f>
        <v>45</v>
      </c>
      <c r="E74" s="273">
        <f>E75</f>
        <v>45</v>
      </c>
    </row>
    <row r="75" spans="1:5" ht="35.25" customHeight="1" x14ac:dyDescent="0.25">
      <c r="A75" s="42" t="s">
        <v>88</v>
      </c>
      <c r="B75" s="280"/>
      <c r="C75" s="280" t="s">
        <v>89</v>
      </c>
      <c r="D75" s="273">
        <f>D76</f>
        <v>45</v>
      </c>
      <c r="E75" s="273">
        <f>E76</f>
        <v>45</v>
      </c>
    </row>
    <row r="76" spans="1:5" ht="35.25" customHeight="1" x14ac:dyDescent="0.25">
      <c r="A76" s="42"/>
      <c r="B76" s="278" t="s">
        <v>16</v>
      </c>
      <c r="C76" s="289" t="s">
        <v>17</v>
      </c>
      <c r="D76" s="273">
        <v>45</v>
      </c>
      <c r="E76" s="273">
        <v>45</v>
      </c>
    </row>
    <row r="77" spans="1:5" ht="36" customHeight="1" x14ac:dyDescent="0.25">
      <c r="A77" s="42" t="s">
        <v>90</v>
      </c>
      <c r="B77" s="43"/>
      <c r="C77" s="43" t="s">
        <v>91</v>
      </c>
      <c r="D77" s="273">
        <f>D78+D83</f>
        <v>525</v>
      </c>
      <c r="E77" s="273">
        <f>E78+E83</f>
        <v>525</v>
      </c>
    </row>
    <row r="78" spans="1:5" ht="48.75" customHeight="1" x14ac:dyDescent="0.25">
      <c r="A78" s="42" t="s">
        <v>92</v>
      </c>
      <c r="B78" s="43"/>
      <c r="C78" s="43" t="s">
        <v>93</v>
      </c>
      <c r="D78" s="273">
        <f>D79+D81</f>
        <v>495</v>
      </c>
      <c r="E78" s="273">
        <f>E79+E81</f>
        <v>495</v>
      </c>
    </row>
    <row r="79" spans="1:5" ht="33" customHeight="1" x14ac:dyDescent="0.25">
      <c r="A79" s="42" t="s">
        <v>94</v>
      </c>
      <c r="B79" s="280"/>
      <c r="C79" s="280" t="s">
        <v>95</v>
      </c>
      <c r="D79" s="273">
        <f>D80</f>
        <v>450</v>
      </c>
      <c r="E79" s="273">
        <f>E80</f>
        <v>450</v>
      </c>
    </row>
    <row r="80" spans="1:5" ht="35.25" customHeight="1" x14ac:dyDescent="0.25">
      <c r="A80" s="42"/>
      <c r="B80" s="278" t="s">
        <v>16</v>
      </c>
      <c r="C80" s="289" t="s">
        <v>17</v>
      </c>
      <c r="D80" s="273">
        <v>450</v>
      </c>
      <c r="E80" s="273">
        <v>450</v>
      </c>
    </row>
    <row r="81" spans="1:5" ht="35.25" customHeight="1" x14ac:dyDescent="0.25">
      <c r="A81" s="42" t="s">
        <v>96</v>
      </c>
      <c r="B81" s="280"/>
      <c r="C81" s="280" t="s">
        <v>97</v>
      </c>
      <c r="D81" s="273">
        <f>D82</f>
        <v>45</v>
      </c>
      <c r="E81" s="273">
        <f>E82</f>
        <v>45</v>
      </c>
    </row>
    <row r="82" spans="1:5" ht="35.25" customHeight="1" x14ac:dyDescent="0.25">
      <c r="A82" s="42"/>
      <c r="B82" s="278" t="s">
        <v>16</v>
      </c>
      <c r="C82" s="289" t="s">
        <v>17</v>
      </c>
      <c r="D82" s="273">
        <v>45</v>
      </c>
      <c r="E82" s="273">
        <v>45</v>
      </c>
    </row>
    <row r="83" spans="1:5" ht="34.15" customHeight="1" x14ac:dyDescent="0.25">
      <c r="A83" s="42" t="s">
        <v>98</v>
      </c>
      <c r="B83" s="43"/>
      <c r="C83" s="43" t="s">
        <v>99</v>
      </c>
      <c r="D83" s="273">
        <f>D84</f>
        <v>30</v>
      </c>
      <c r="E83" s="273">
        <f>E84</f>
        <v>30</v>
      </c>
    </row>
    <row r="84" spans="1:5" ht="28.9" customHeight="1" x14ac:dyDescent="0.25">
      <c r="A84" s="42" t="s">
        <v>100</v>
      </c>
      <c r="B84" s="280"/>
      <c r="C84" s="280" t="s">
        <v>101</v>
      </c>
      <c r="D84" s="273">
        <f>D85</f>
        <v>30</v>
      </c>
      <c r="E84" s="273">
        <f>E85</f>
        <v>30</v>
      </c>
    </row>
    <row r="85" spans="1:5" ht="36" customHeight="1" x14ac:dyDescent="0.25">
      <c r="A85" s="42"/>
      <c r="B85" s="278" t="s">
        <v>16</v>
      </c>
      <c r="C85" s="289" t="s">
        <v>17</v>
      </c>
      <c r="D85" s="273">
        <v>30</v>
      </c>
      <c r="E85" s="273">
        <v>30</v>
      </c>
    </row>
    <row r="86" spans="1:5" ht="41.25" customHeight="1" x14ac:dyDescent="0.25">
      <c r="A86" s="42" t="s">
        <v>102</v>
      </c>
      <c r="B86" s="43"/>
      <c r="C86" s="43" t="s">
        <v>103</v>
      </c>
      <c r="D86" s="273">
        <f>D87+D92</f>
        <v>86</v>
      </c>
      <c r="E86" s="273">
        <f>E87+E92</f>
        <v>86</v>
      </c>
    </row>
    <row r="87" spans="1:5" ht="47.25" customHeight="1" x14ac:dyDescent="0.25">
      <c r="A87" s="42" t="s">
        <v>104</v>
      </c>
      <c r="B87" s="43"/>
      <c r="C87" s="43" t="s">
        <v>105</v>
      </c>
      <c r="D87" s="273">
        <f>D88+D90</f>
        <v>46</v>
      </c>
      <c r="E87" s="273">
        <f>E88+E90</f>
        <v>46</v>
      </c>
    </row>
    <row r="88" spans="1:5" ht="33" customHeight="1" x14ac:dyDescent="0.25">
      <c r="A88" s="42" t="s">
        <v>106</v>
      </c>
      <c r="B88" s="280"/>
      <c r="C88" s="280" t="s">
        <v>107</v>
      </c>
      <c r="D88" s="273">
        <f>D89</f>
        <v>5</v>
      </c>
      <c r="E88" s="273">
        <f>E89</f>
        <v>5</v>
      </c>
    </row>
    <row r="89" spans="1:5" ht="37.5" customHeight="1" x14ac:dyDescent="0.25">
      <c r="A89" s="290"/>
      <c r="B89" s="278" t="s">
        <v>16</v>
      </c>
      <c r="C89" s="289" t="s">
        <v>17</v>
      </c>
      <c r="D89" s="273">
        <v>5</v>
      </c>
      <c r="E89" s="273">
        <v>5</v>
      </c>
    </row>
    <row r="90" spans="1:5" ht="31.5" customHeight="1" x14ac:dyDescent="0.25">
      <c r="A90" s="42" t="s">
        <v>108</v>
      </c>
      <c r="B90" s="280"/>
      <c r="C90" s="280" t="s">
        <v>109</v>
      </c>
      <c r="D90" s="273">
        <f>D91</f>
        <v>41</v>
      </c>
      <c r="E90" s="273">
        <f>E91</f>
        <v>41</v>
      </c>
    </row>
    <row r="91" spans="1:5" ht="37.5" customHeight="1" x14ac:dyDescent="0.25">
      <c r="A91" s="290"/>
      <c r="B91" s="278" t="s">
        <v>16</v>
      </c>
      <c r="C91" s="289" t="s">
        <v>17</v>
      </c>
      <c r="D91" s="273">
        <v>41</v>
      </c>
      <c r="E91" s="273">
        <v>41</v>
      </c>
    </row>
    <row r="92" spans="1:5" ht="33" customHeight="1" x14ac:dyDescent="0.25">
      <c r="A92" s="42" t="s">
        <v>110</v>
      </c>
      <c r="B92" s="280"/>
      <c r="C92" s="280" t="s">
        <v>111</v>
      </c>
      <c r="D92" s="273">
        <f>D93</f>
        <v>40</v>
      </c>
      <c r="E92" s="273">
        <f>E93</f>
        <v>40</v>
      </c>
    </row>
    <row r="93" spans="1:5" ht="33" customHeight="1" x14ac:dyDescent="0.25">
      <c r="A93" s="42" t="s">
        <v>112</v>
      </c>
      <c r="B93" s="280"/>
      <c r="C93" s="280" t="s">
        <v>113</v>
      </c>
      <c r="D93" s="273">
        <f>D94</f>
        <v>40</v>
      </c>
      <c r="E93" s="273">
        <f>E94</f>
        <v>40</v>
      </c>
    </row>
    <row r="94" spans="1:5" ht="41.25" customHeight="1" x14ac:dyDescent="0.25">
      <c r="A94" s="290"/>
      <c r="B94" s="278" t="s">
        <v>16</v>
      </c>
      <c r="C94" s="289" t="s">
        <v>17</v>
      </c>
      <c r="D94" s="273">
        <v>40</v>
      </c>
      <c r="E94" s="273">
        <v>40</v>
      </c>
    </row>
    <row r="95" spans="1:5" ht="41.25" customHeight="1" x14ac:dyDescent="0.25">
      <c r="A95" s="42" t="s">
        <v>114</v>
      </c>
      <c r="B95" s="291"/>
      <c r="C95" s="291" t="s">
        <v>115</v>
      </c>
      <c r="D95" s="273">
        <f>D96</f>
        <v>171</v>
      </c>
      <c r="E95" s="273">
        <f>E96</f>
        <v>171</v>
      </c>
    </row>
    <row r="96" spans="1:5" ht="41.25" customHeight="1" x14ac:dyDescent="0.25">
      <c r="A96" s="42" t="s">
        <v>116</v>
      </c>
      <c r="B96" s="291"/>
      <c r="C96" s="281" t="s">
        <v>117</v>
      </c>
      <c r="D96" s="273">
        <f>D97+D100</f>
        <v>171</v>
      </c>
      <c r="E96" s="273">
        <f>E97+E100</f>
        <v>171</v>
      </c>
    </row>
    <row r="97" spans="1:5" ht="41.25" customHeight="1" x14ac:dyDescent="0.25">
      <c r="A97" s="42" t="s">
        <v>118</v>
      </c>
      <c r="B97" s="43"/>
      <c r="C97" s="43" t="s">
        <v>119</v>
      </c>
      <c r="D97" s="273">
        <f>D98</f>
        <v>66</v>
      </c>
      <c r="E97" s="273">
        <f>E98</f>
        <v>66</v>
      </c>
    </row>
    <row r="98" spans="1:5" ht="33" customHeight="1" x14ac:dyDescent="0.25">
      <c r="A98" s="42" t="s">
        <v>120</v>
      </c>
      <c r="B98" s="280"/>
      <c r="C98" s="280" t="s">
        <v>121</v>
      </c>
      <c r="D98" s="273">
        <f>D99</f>
        <v>66</v>
      </c>
      <c r="E98" s="273">
        <f>E99</f>
        <v>66</v>
      </c>
    </row>
    <row r="99" spans="1:5" ht="41.25" customHeight="1" x14ac:dyDescent="0.25">
      <c r="A99" s="292"/>
      <c r="B99" s="278" t="s">
        <v>16</v>
      </c>
      <c r="C99" s="289" t="s">
        <v>17</v>
      </c>
      <c r="D99" s="8">
        <v>66</v>
      </c>
      <c r="E99" s="8">
        <v>66</v>
      </c>
    </row>
    <row r="100" spans="1:5" ht="51.75" customHeight="1" x14ac:dyDescent="0.25">
      <c r="A100" s="42" t="s">
        <v>122</v>
      </c>
      <c r="B100" s="43"/>
      <c r="C100" s="43" t="s">
        <v>123</v>
      </c>
      <c r="D100" s="273">
        <f>D101+D103</f>
        <v>105</v>
      </c>
      <c r="E100" s="273">
        <f>E101+E103</f>
        <v>105</v>
      </c>
    </row>
    <row r="101" spans="1:5" ht="21" customHeight="1" x14ac:dyDescent="0.25">
      <c r="A101" s="42" t="s">
        <v>124</v>
      </c>
      <c r="B101" s="280"/>
      <c r="C101" s="280" t="s">
        <v>125</v>
      </c>
      <c r="D101" s="273">
        <f>D102</f>
        <v>65</v>
      </c>
      <c r="E101" s="273">
        <f>E102</f>
        <v>65</v>
      </c>
    </row>
    <row r="102" spans="1:5" ht="41.25" customHeight="1" x14ac:dyDescent="0.25">
      <c r="A102" s="292"/>
      <c r="B102" s="278" t="s">
        <v>16</v>
      </c>
      <c r="C102" s="289" t="s">
        <v>17</v>
      </c>
      <c r="D102" s="8">
        <v>65</v>
      </c>
      <c r="E102" s="8">
        <v>65</v>
      </c>
    </row>
    <row r="103" spans="1:5" ht="48" customHeight="1" x14ac:dyDescent="0.25">
      <c r="A103" s="42" t="s">
        <v>126</v>
      </c>
      <c r="B103" s="280"/>
      <c r="C103" s="280" t="s">
        <v>127</v>
      </c>
      <c r="D103" s="273">
        <f>D104</f>
        <v>40</v>
      </c>
      <c r="E103" s="273">
        <f>E104</f>
        <v>40</v>
      </c>
    </row>
    <row r="104" spans="1:5" ht="41.25" customHeight="1" x14ac:dyDescent="0.25">
      <c r="A104" s="292"/>
      <c r="B104" s="278" t="s">
        <v>16</v>
      </c>
      <c r="C104" s="289" t="s">
        <v>17</v>
      </c>
      <c r="D104" s="8">
        <v>40</v>
      </c>
      <c r="E104" s="8">
        <v>40</v>
      </c>
    </row>
    <row r="105" spans="1:5" ht="18.75" customHeight="1" x14ac:dyDescent="0.25">
      <c r="A105" s="42" t="s">
        <v>128</v>
      </c>
      <c r="B105" s="293"/>
      <c r="C105" s="284" t="s">
        <v>129</v>
      </c>
      <c r="D105" s="8">
        <f>D106+D115</f>
        <v>857.91000000000008</v>
      </c>
      <c r="E105" s="8">
        <f>E106+E115</f>
        <v>829.8</v>
      </c>
    </row>
    <row r="106" spans="1:5" ht="31.5" customHeight="1" x14ac:dyDescent="0.25">
      <c r="A106" s="42" t="s">
        <v>130</v>
      </c>
      <c r="B106" s="293"/>
      <c r="C106" s="43" t="s">
        <v>131</v>
      </c>
      <c r="D106" s="8">
        <f>D110+D107</f>
        <v>657.91000000000008</v>
      </c>
      <c r="E106" s="8">
        <f>E110+E107</f>
        <v>629.79999999999995</v>
      </c>
    </row>
    <row r="107" spans="1:5" ht="19.5" customHeight="1" x14ac:dyDescent="0.25">
      <c r="A107" s="42" t="s">
        <v>880</v>
      </c>
      <c r="B107" s="294"/>
      <c r="C107" s="294" t="s">
        <v>881</v>
      </c>
      <c r="D107" s="8">
        <f>D108</f>
        <v>500</v>
      </c>
      <c r="E107" s="8">
        <f>E108</f>
        <v>500</v>
      </c>
    </row>
    <row r="108" spans="1:5" ht="23.25" customHeight="1" x14ac:dyDescent="0.25">
      <c r="A108" s="42" t="s">
        <v>882</v>
      </c>
      <c r="B108" s="295"/>
      <c r="C108" s="295" t="s">
        <v>883</v>
      </c>
      <c r="D108" s="8">
        <f>D109</f>
        <v>500</v>
      </c>
      <c r="E108" s="8">
        <f>E109</f>
        <v>500</v>
      </c>
    </row>
    <row r="109" spans="1:5" ht="19.5" customHeight="1" x14ac:dyDescent="0.25">
      <c r="A109" s="42"/>
      <c r="B109" s="296">
        <v>800</v>
      </c>
      <c r="C109" s="284" t="s">
        <v>132</v>
      </c>
      <c r="D109" s="8">
        <v>500</v>
      </c>
      <c r="E109" s="8">
        <v>500</v>
      </c>
    </row>
    <row r="110" spans="1:5" ht="31.5" customHeight="1" x14ac:dyDescent="0.25">
      <c r="A110" s="42" t="s">
        <v>133</v>
      </c>
      <c r="B110" s="297"/>
      <c r="C110" s="298" t="s">
        <v>134</v>
      </c>
      <c r="D110" s="8">
        <f>D113+D111</f>
        <v>157.91000000000003</v>
      </c>
      <c r="E110" s="8">
        <f>E113+E111</f>
        <v>129.80000000000001</v>
      </c>
    </row>
    <row r="111" spans="1:5" ht="54" customHeight="1" x14ac:dyDescent="0.25">
      <c r="A111" s="42" t="s">
        <v>135</v>
      </c>
      <c r="B111" s="297"/>
      <c r="C111" s="299" t="s">
        <v>136</v>
      </c>
      <c r="D111" s="8">
        <f>D112</f>
        <v>1.58</v>
      </c>
      <c r="E111" s="8">
        <f>E112</f>
        <v>1.3</v>
      </c>
    </row>
    <row r="112" spans="1:5" ht="21" customHeight="1" x14ac:dyDescent="0.25">
      <c r="A112" s="7"/>
      <c r="B112" s="296">
        <v>800</v>
      </c>
      <c r="C112" s="284" t="s">
        <v>132</v>
      </c>
      <c r="D112" s="8">
        <v>1.58</v>
      </c>
      <c r="E112" s="8">
        <v>1.3</v>
      </c>
    </row>
    <row r="113" spans="1:5" ht="31.5" customHeight="1" x14ac:dyDescent="0.25">
      <c r="A113" s="42" t="s">
        <v>137</v>
      </c>
      <c r="B113" s="296"/>
      <c r="C113" s="284" t="s">
        <v>138</v>
      </c>
      <c r="D113" s="8">
        <f>D114</f>
        <v>156.33000000000001</v>
      </c>
      <c r="E113" s="8">
        <f>E114</f>
        <v>128.5</v>
      </c>
    </row>
    <row r="114" spans="1:5" ht="21.75" customHeight="1" x14ac:dyDescent="0.25">
      <c r="A114" s="7"/>
      <c r="B114" s="296">
        <v>800</v>
      </c>
      <c r="C114" s="284" t="s">
        <v>132</v>
      </c>
      <c r="D114" s="8">
        <v>156.33000000000001</v>
      </c>
      <c r="E114" s="8">
        <v>128.5</v>
      </c>
    </row>
    <row r="115" spans="1:5" ht="36.75" customHeight="1" x14ac:dyDescent="0.25">
      <c r="A115" s="42" t="s">
        <v>139</v>
      </c>
      <c r="B115" s="296"/>
      <c r="C115" s="43" t="s">
        <v>140</v>
      </c>
      <c r="D115" s="8">
        <f>D116+D119</f>
        <v>200</v>
      </c>
      <c r="E115" s="8">
        <f>E116+E119</f>
        <v>200</v>
      </c>
    </row>
    <row r="116" spans="1:5" ht="47.25" customHeight="1" x14ac:dyDescent="0.25">
      <c r="A116" s="42" t="s">
        <v>141</v>
      </c>
      <c r="B116" s="43"/>
      <c r="C116" s="43" t="s">
        <v>142</v>
      </c>
      <c r="D116" s="8">
        <f>D117</f>
        <v>100</v>
      </c>
      <c r="E116" s="8">
        <f>E117</f>
        <v>100</v>
      </c>
    </row>
    <row r="117" spans="1:5" ht="38.25" customHeight="1" x14ac:dyDescent="0.25">
      <c r="A117" s="42" t="s">
        <v>143</v>
      </c>
      <c r="B117" s="43"/>
      <c r="C117" s="43" t="s">
        <v>144</v>
      </c>
      <c r="D117" s="8">
        <f>D118</f>
        <v>100</v>
      </c>
      <c r="E117" s="8">
        <f>E118</f>
        <v>100</v>
      </c>
    </row>
    <row r="118" spans="1:5" ht="33.75" customHeight="1" x14ac:dyDescent="0.25">
      <c r="A118" s="42"/>
      <c r="B118" s="285" t="s">
        <v>73</v>
      </c>
      <c r="C118" s="283" t="s">
        <v>74</v>
      </c>
      <c r="D118" s="8">
        <v>100</v>
      </c>
      <c r="E118" s="8">
        <v>100</v>
      </c>
    </row>
    <row r="119" spans="1:5" ht="38.25" customHeight="1" x14ac:dyDescent="0.25">
      <c r="A119" s="42" t="s">
        <v>884</v>
      </c>
      <c r="B119" s="43"/>
      <c r="C119" s="43" t="s">
        <v>885</v>
      </c>
      <c r="D119" s="8">
        <f>D120+D122</f>
        <v>100</v>
      </c>
      <c r="E119" s="8">
        <f>E120+E122</f>
        <v>100</v>
      </c>
    </row>
    <row r="120" spans="1:5" ht="96.75" customHeight="1" x14ac:dyDescent="0.25">
      <c r="A120" s="42" t="s">
        <v>886</v>
      </c>
      <c r="B120" s="280"/>
      <c r="C120" s="280" t="s">
        <v>887</v>
      </c>
      <c r="D120" s="8">
        <f>D121</f>
        <v>70</v>
      </c>
      <c r="E120" s="8">
        <f>E121</f>
        <v>70</v>
      </c>
    </row>
    <row r="121" spans="1:5" ht="21.75" customHeight="1" x14ac:dyDescent="0.25">
      <c r="A121" s="42"/>
      <c r="B121" s="296">
        <v>800</v>
      </c>
      <c r="C121" s="284" t="s">
        <v>132</v>
      </c>
      <c r="D121" s="8">
        <v>70</v>
      </c>
      <c r="E121" s="8">
        <v>70</v>
      </c>
    </row>
    <row r="122" spans="1:5" ht="90.75" customHeight="1" x14ac:dyDescent="0.25">
      <c r="A122" s="42" t="s">
        <v>888</v>
      </c>
      <c r="B122" s="280"/>
      <c r="C122" s="280" t="s">
        <v>889</v>
      </c>
      <c r="D122" s="8">
        <f>D123</f>
        <v>30</v>
      </c>
      <c r="E122" s="8">
        <f>E123</f>
        <v>30</v>
      </c>
    </row>
    <row r="123" spans="1:5" ht="21.75" customHeight="1" x14ac:dyDescent="0.25">
      <c r="A123" s="42"/>
      <c r="B123" s="296">
        <v>800</v>
      </c>
      <c r="C123" s="284" t="s">
        <v>132</v>
      </c>
      <c r="D123" s="8">
        <v>30</v>
      </c>
      <c r="E123" s="8">
        <v>30</v>
      </c>
    </row>
    <row r="124" spans="1:5" ht="45" customHeight="1" x14ac:dyDescent="0.25">
      <c r="A124" s="42" t="s">
        <v>145</v>
      </c>
      <c r="B124" s="300"/>
      <c r="C124" s="287" t="s">
        <v>146</v>
      </c>
      <c r="D124" s="8">
        <f>D125+D140</f>
        <v>51761.29</v>
      </c>
      <c r="E124" s="8">
        <f>E125+E140</f>
        <v>34016.89</v>
      </c>
    </row>
    <row r="125" spans="1:5" ht="35.25" customHeight="1" x14ac:dyDescent="0.25">
      <c r="A125" s="42" t="s">
        <v>147</v>
      </c>
      <c r="B125" s="43"/>
      <c r="C125" s="43" t="s">
        <v>148</v>
      </c>
      <c r="D125" s="8">
        <f>D126+D131+D134+D137</f>
        <v>51631.29</v>
      </c>
      <c r="E125" s="8">
        <f>E126+E131+E134+E137</f>
        <v>33886.89</v>
      </c>
    </row>
    <row r="126" spans="1:5" ht="48.75" customHeight="1" x14ac:dyDescent="0.25">
      <c r="A126" s="42" t="s">
        <v>149</v>
      </c>
      <c r="B126" s="301"/>
      <c r="C126" s="301" t="s">
        <v>150</v>
      </c>
      <c r="D126" s="8">
        <f>D127+D129</f>
        <v>20363.5</v>
      </c>
      <c r="E126" s="8">
        <f>E127</f>
        <v>4496.7</v>
      </c>
    </row>
    <row r="127" spans="1:5" ht="46.5" customHeight="1" x14ac:dyDescent="0.25">
      <c r="A127" s="42" t="s">
        <v>151</v>
      </c>
      <c r="B127" s="302"/>
      <c r="C127" s="302" t="s">
        <v>530</v>
      </c>
      <c r="D127" s="8">
        <f>D128</f>
        <v>4609.8999999999996</v>
      </c>
      <c r="E127" s="8">
        <f>E128</f>
        <v>4496.7</v>
      </c>
    </row>
    <row r="128" spans="1:5" ht="29.25" customHeight="1" x14ac:dyDescent="0.25">
      <c r="A128" s="297"/>
      <c r="B128" s="303" t="s">
        <v>152</v>
      </c>
      <c r="C128" s="304" t="s">
        <v>153</v>
      </c>
      <c r="D128" s="8">
        <v>4609.8999999999996</v>
      </c>
      <c r="E128" s="8">
        <v>4496.7</v>
      </c>
    </row>
    <row r="129" spans="1:7" ht="80.25" customHeight="1" x14ac:dyDescent="0.25">
      <c r="A129" s="42" t="s">
        <v>890</v>
      </c>
      <c r="B129" s="285"/>
      <c r="C129" s="304" t="s">
        <v>891</v>
      </c>
      <c r="D129" s="8">
        <f>D130</f>
        <v>15753.6</v>
      </c>
      <c r="E129" s="8"/>
    </row>
    <row r="130" spans="1:7" ht="29.25" customHeight="1" x14ac:dyDescent="0.25">
      <c r="A130" s="42"/>
      <c r="B130" s="285" t="s">
        <v>152</v>
      </c>
      <c r="C130" s="304" t="s">
        <v>153</v>
      </c>
      <c r="D130" s="8">
        <v>15753.6</v>
      </c>
      <c r="E130" s="8"/>
    </row>
    <row r="131" spans="1:7" ht="33.75" customHeight="1" x14ac:dyDescent="0.25">
      <c r="A131" s="42" t="s">
        <v>154</v>
      </c>
      <c r="B131" s="305"/>
      <c r="C131" s="306" t="s">
        <v>155</v>
      </c>
      <c r="D131" s="8">
        <f>D132</f>
        <v>18779.400000000001</v>
      </c>
      <c r="E131" s="8">
        <f>E132</f>
        <v>19700</v>
      </c>
    </row>
    <row r="132" spans="1:7" ht="19.5" customHeight="1" x14ac:dyDescent="0.25">
      <c r="A132" s="42" t="s">
        <v>158</v>
      </c>
      <c r="B132" s="307"/>
      <c r="C132" s="307" t="s">
        <v>159</v>
      </c>
      <c r="D132" s="8">
        <f>D133</f>
        <v>18779.400000000001</v>
      </c>
      <c r="E132" s="8">
        <f>E133</f>
        <v>19700</v>
      </c>
    </row>
    <row r="133" spans="1:7" ht="32.450000000000003" customHeight="1" x14ac:dyDescent="0.25">
      <c r="A133" s="308"/>
      <c r="B133" s="285" t="s">
        <v>73</v>
      </c>
      <c r="C133" s="283" t="s">
        <v>74</v>
      </c>
      <c r="D133" s="8">
        <v>18779.400000000001</v>
      </c>
      <c r="E133" s="8">
        <v>19700</v>
      </c>
    </row>
    <row r="134" spans="1:7" ht="20.25" customHeight="1" x14ac:dyDescent="0.25">
      <c r="A134" s="42" t="s">
        <v>166</v>
      </c>
      <c r="B134" s="309"/>
      <c r="C134" s="9" t="s">
        <v>167</v>
      </c>
      <c r="D134" s="8">
        <f>D135</f>
        <v>1245.5</v>
      </c>
      <c r="E134" s="8"/>
    </row>
    <row r="135" spans="1:7" ht="20.25" customHeight="1" x14ac:dyDescent="0.25">
      <c r="A135" s="42" t="s">
        <v>168</v>
      </c>
      <c r="B135" s="9"/>
      <c r="C135" s="9" t="s">
        <v>169</v>
      </c>
      <c r="D135" s="8">
        <f>D136</f>
        <v>1245.5</v>
      </c>
      <c r="E135" s="8"/>
    </row>
    <row r="136" spans="1:7" ht="36" customHeight="1" x14ac:dyDescent="0.25">
      <c r="A136" s="42"/>
      <c r="B136" s="285" t="s">
        <v>73</v>
      </c>
      <c r="C136" s="283" t="s">
        <v>74</v>
      </c>
      <c r="D136" s="8">
        <v>1245.5</v>
      </c>
      <c r="E136" s="8"/>
    </row>
    <row r="137" spans="1:7" ht="36" customHeight="1" x14ac:dyDescent="0.25">
      <c r="A137" s="42" t="s">
        <v>172</v>
      </c>
      <c r="B137" s="287"/>
      <c r="C137" s="287" t="s">
        <v>173</v>
      </c>
      <c r="D137" s="8">
        <f>D138</f>
        <v>11242.89</v>
      </c>
      <c r="E137" s="8">
        <f>E138</f>
        <v>9690.19</v>
      </c>
    </row>
    <row r="138" spans="1:7" ht="36" customHeight="1" x14ac:dyDescent="0.25">
      <c r="A138" s="42" t="s">
        <v>519</v>
      </c>
      <c r="B138" s="310"/>
      <c r="C138" s="301" t="s">
        <v>518</v>
      </c>
      <c r="D138" s="8">
        <f>D139</f>
        <v>11242.89</v>
      </c>
      <c r="E138" s="8">
        <f>E139</f>
        <v>9690.19</v>
      </c>
      <c r="G138" s="14"/>
    </row>
    <row r="139" spans="1:7" ht="36" customHeight="1" x14ac:dyDescent="0.25">
      <c r="A139" s="42"/>
      <c r="B139" s="285" t="s">
        <v>73</v>
      </c>
      <c r="C139" s="283" t="s">
        <v>74</v>
      </c>
      <c r="D139" s="8">
        <v>11242.89</v>
      </c>
      <c r="E139" s="8">
        <v>9690.19</v>
      </c>
    </row>
    <row r="140" spans="1:7" ht="17.25" customHeight="1" x14ac:dyDescent="0.25">
      <c r="A140" s="42" t="s">
        <v>178</v>
      </c>
      <c r="B140" s="296"/>
      <c r="C140" s="43" t="s">
        <v>179</v>
      </c>
      <c r="D140" s="8">
        <f>D141+D144</f>
        <v>130</v>
      </c>
      <c r="E140" s="8">
        <f>E141+E144</f>
        <v>130</v>
      </c>
    </row>
    <row r="141" spans="1:7" ht="17.25" customHeight="1" x14ac:dyDescent="0.25">
      <c r="A141" s="297" t="s">
        <v>180</v>
      </c>
      <c r="B141" s="311"/>
      <c r="C141" s="311" t="s">
        <v>181</v>
      </c>
      <c r="D141" s="8">
        <f>D142</f>
        <v>100</v>
      </c>
      <c r="E141" s="8">
        <f>E142</f>
        <v>100</v>
      </c>
    </row>
    <row r="142" spans="1:7" ht="33" customHeight="1" x14ac:dyDescent="0.25">
      <c r="A142" s="42" t="s">
        <v>182</v>
      </c>
      <c r="B142" s="306"/>
      <c r="C142" s="306" t="s">
        <v>183</v>
      </c>
      <c r="D142" s="8">
        <f>D143</f>
        <v>100</v>
      </c>
      <c r="E142" s="8">
        <f>E143</f>
        <v>100</v>
      </c>
    </row>
    <row r="143" spans="1:7" ht="32.450000000000003" customHeight="1" x14ac:dyDescent="0.25">
      <c r="A143" s="42"/>
      <c r="B143" s="285" t="s">
        <v>73</v>
      </c>
      <c r="C143" s="283" t="s">
        <v>74</v>
      </c>
      <c r="D143" s="8">
        <v>100</v>
      </c>
      <c r="E143" s="8">
        <v>100</v>
      </c>
    </row>
    <row r="144" spans="1:7" ht="34.5" customHeight="1" x14ac:dyDescent="0.25">
      <c r="A144" s="297" t="s">
        <v>184</v>
      </c>
      <c r="B144" s="9"/>
      <c r="C144" s="301" t="s">
        <v>185</v>
      </c>
      <c r="D144" s="8">
        <f>D145+D147+D149</f>
        <v>30</v>
      </c>
      <c r="E144" s="8">
        <f>E145+E147+E149</f>
        <v>30</v>
      </c>
    </row>
    <row r="145" spans="1:5" ht="32.25" customHeight="1" x14ac:dyDescent="0.25">
      <c r="A145" s="42" t="s">
        <v>186</v>
      </c>
      <c r="B145" s="311"/>
      <c r="C145" s="312" t="s">
        <v>187</v>
      </c>
      <c r="D145" s="8">
        <f>D146</f>
        <v>3</v>
      </c>
      <c r="E145" s="8">
        <f>E146</f>
        <v>3</v>
      </c>
    </row>
    <row r="146" spans="1:5" ht="35.25" customHeight="1" x14ac:dyDescent="0.25">
      <c r="A146" s="313"/>
      <c r="B146" s="285" t="s">
        <v>73</v>
      </c>
      <c r="C146" s="283" t="s">
        <v>74</v>
      </c>
      <c r="D146" s="8">
        <v>3</v>
      </c>
      <c r="E146" s="8">
        <v>3</v>
      </c>
    </row>
    <row r="147" spans="1:5" ht="49.9" customHeight="1" x14ac:dyDescent="0.25">
      <c r="A147" s="42" t="s">
        <v>188</v>
      </c>
      <c r="B147" s="306"/>
      <c r="C147" s="306" t="s">
        <v>189</v>
      </c>
      <c r="D147" s="8">
        <f>D148</f>
        <v>22</v>
      </c>
      <c r="E147" s="8">
        <f>E148</f>
        <v>22</v>
      </c>
    </row>
    <row r="148" spans="1:5" ht="34.5" customHeight="1" x14ac:dyDescent="0.25">
      <c r="A148" s="313"/>
      <c r="B148" s="278" t="s">
        <v>16</v>
      </c>
      <c r="C148" s="289" t="s">
        <v>17</v>
      </c>
      <c r="D148" s="8">
        <v>22</v>
      </c>
      <c r="E148" s="8">
        <v>22</v>
      </c>
    </row>
    <row r="149" spans="1:5" ht="34.5" customHeight="1" x14ac:dyDescent="0.25">
      <c r="A149" s="42" t="s">
        <v>190</v>
      </c>
      <c r="B149" s="306"/>
      <c r="C149" s="306" t="s">
        <v>191</v>
      </c>
      <c r="D149" s="273">
        <f>D150</f>
        <v>5</v>
      </c>
      <c r="E149" s="273">
        <f>E150</f>
        <v>5</v>
      </c>
    </row>
    <row r="150" spans="1:5" ht="36" customHeight="1" x14ac:dyDescent="0.25">
      <c r="A150" s="313"/>
      <c r="B150" s="278" t="s">
        <v>16</v>
      </c>
      <c r="C150" s="289" t="s">
        <v>17</v>
      </c>
      <c r="D150" s="273">
        <v>5</v>
      </c>
      <c r="E150" s="273">
        <v>5</v>
      </c>
    </row>
    <row r="151" spans="1:5" ht="17.25" customHeight="1" x14ac:dyDescent="0.25">
      <c r="A151" s="42" t="s">
        <v>192</v>
      </c>
      <c r="B151" s="43"/>
      <c r="C151" s="43" t="s">
        <v>193</v>
      </c>
      <c r="D151" s="273">
        <f>D152+D160+D170+D181+D174</f>
        <v>322866.21000000002</v>
      </c>
      <c r="E151" s="273">
        <f>E152+E160+E170+E181+E174</f>
        <v>335808.61000000004</v>
      </c>
    </row>
    <row r="152" spans="1:5" ht="36" customHeight="1" x14ac:dyDescent="0.25">
      <c r="A152" s="42" t="s">
        <v>194</v>
      </c>
      <c r="B152" s="43"/>
      <c r="C152" s="43" t="s">
        <v>195</v>
      </c>
      <c r="D152" s="273">
        <f>D153+D156</f>
        <v>98807.700000000012</v>
      </c>
      <c r="E152" s="273">
        <f>E153+E156</f>
        <v>103022.20000000001</v>
      </c>
    </row>
    <row r="153" spans="1:5" ht="34.5" customHeight="1" x14ac:dyDescent="0.25">
      <c r="A153" s="42" t="s">
        <v>196</v>
      </c>
      <c r="B153" s="43"/>
      <c r="C153" s="43" t="s">
        <v>197</v>
      </c>
      <c r="D153" s="273">
        <f>D154</f>
        <v>31172.6</v>
      </c>
      <c r="E153" s="273">
        <f>E154</f>
        <v>30141</v>
      </c>
    </row>
    <row r="154" spans="1:5" ht="39.75" customHeight="1" x14ac:dyDescent="0.25">
      <c r="A154" s="42" t="s">
        <v>198</v>
      </c>
      <c r="B154" s="277"/>
      <c r="C154" s="277" t="s">
        <v>15</v>
      </c>
      <c r="D154" s="273">
        <f>D155</f>
        <v>31172.6</v>
      </c>
      <c r="E154" s="273">
        <f>E155</f>
        <v>30141</v>
      </c>
    </row>
    <row r="155" spans="1:5" ht="33.75" customHeight="1" x14ac:dyDescent="0.25">
      <c r="A155" s="42"/>
      <c r="B155" s="278" t="s">
        <v>16</v>
      </c>
      <c r="C155" s="289" t="s">
        <v>17</v>
      </c>
      <c r="D155" s="273">
        <v>31172.6</v>
      </c>
      <c r="E155" s="273">
        <v>30141</v>
      </c>
    </row>
    <row r="156" spans="1:5" ht="36" customHeight="1" x14ac:dyDescent="0.25">
      <c r="A156" s="42" t="s">
        <v>207</v>
      </c>
      <c r="B156" s="42"/>
      <c r="C156" s="280" t="s">
        <v>208</v>
      </c>
      <c r="D156" s="273">
        <f>D157</f>
        <v>67635.100000000006</v>
      </c>
      <c r="E156" s="273">
        <f>E157</f>
        <v>72881.200000000012</v>
      </c>
    </row>
    <row r="157" spans="1:5" ht="39" customHeight="1" x14ac:dyDescent="0.25">
      <c r="A157" s="42" t="s">
        <v>209</v>
      </c>
      <c r="B157" s="42"/>
      <c r="C157" s="298" t="s">
        <v>210</v>
      </c>
      <c r="D157" s="273">
        <f>D158+D159</f>
        <v>67635.100000000006</v>
      </c>
      <c r="E157" s="273">
        <f>E158+E159</f>
        <v>72881.200000000012</v>
      </c>
    </row>
    <row r="158" spans="1:5" ht="26.25" customHeight="1" x14ac:dyDescent="0.25">
      <c r="A158" s="42"/>
      <c r="B158" s="297" t="s">
        <v>65</v>
      </c>
      <c r="C158" s="314" t="s">
        <v>66</v>
      </c>
      <c r="D158" s="273">
        <v>4315.5</v>
      </c>
      <c r="E158" s="273">
        <v>4472.1000000000004</v>
      </c>
    </row>
    <row r="159" spans="1:5" ht="35.25" customHeight="1" x14ac:dyDescent="0.25">
      <c r="A159" s="315"/>
      <c r="B159" s="278" t="s">
        <v>16</v>
      </c>
      <c r="C159" s="289" t="s">
        <v>17</v>
      </c>
      <c r="D159" s="273">
        <f>68941.2-5621.6</f>
        <v>63319.6</v>
      </c>
      <c r="E159" s="273">
        <v>68409.100000000006</v>
      </c>
    </row>
    <row r="160" spans="1:5" ht="38.25" customHeight="1" x14ac:dyDescent="0.25">
      <c r="A160" s="42" t="s">
        <v>211</v>
      </c>
      <c r="B160" s="43"/>
      <c r="C160" s="43" t="s">
        <v>212</v>
      </c>
      <c r="D160" s="273">
        <f>D161+D164+D167</f>
        <v>191426.91</v>
      </c>
      <c r="E160" s="273">
        <f>E161+E164+E167</f>
        <v>200148.71</v>
      </c>
    </row>
    <row r="161" spans="1:5" ht="65.25" customHeight="1" x14ac:dyDescent="0.25">
      <c r="A161" s="42" t="s">
        <v>213</v>
      </c>
      <c r="B161" s="298"/>
      <c r="C161" s="298" t="s">
        <v>214</v>
      </c>
      <c r="D161" s="273">
        <f>D162</f>
        <v>42237.11</v>
      </c>
      <c r="E161" s="273">
        <f>E162</f>
        <v>40837.11</v>
      </c>
    </row>
    <row r="162" spans="1:5" ht="34.5" customHeight="1" x14ac:dyDescent="0.25">
      <c r="A162" s="42" t="s">
        <v>215</v>
      </c>
      <c r="B162" s="277"/>
      <c r="C162" s="277" t="s">
        <v>15</v>
      </c>
      <c r="D162" s="273">
        <f>D163</f>
        <v>42237.11</v>
      </c>
      <c r="E162" s="273">
        <f>E163</f>
        <v>40837.11</v>
      </c>
    </row>
    <row r="163" spans="1:5" ht="38.25" customHeight="1" x14ac:dyDescent="0.25">
      <c r="A163" s="42"/>
      <c r="B163" s="278" t="s">
        <v>16</v>
      </c>
      <c r="C163" s="289" t="s">
        <v>17</v>
      </c>
      <c r="D163" s="273">
        <v>42237.11</v>
      </c>
      <c r="E163" s="273">
        <v>40837.11</v>
      </c>
    </row>
    <row r="164" spans="1:5" ht="33" customHeight="1" x14ac:dyDescent="0.25">
      <c r="A164" s="42" t="s">
        <v>222</v>
      </c>
      <c r="B164" s="297"/>
      <c r="C164" s="316" t="s">
        <v>208</v>
      </c>
      <c r="D164" s="273">
        <f>D165</f>
        <v>144112.40000000002</v>
      </c>
      <c r="E164" s="273">
        <f>E165</f>
        <v>154234.20000000001</v>
      </c>
    </row>
    <row r="165" spans="1:5" ht="39" customHeight="1" x14ac:dyDescent="0.25">
      <c r="A165" s="42" t="s">
        <v>223</v>
      </c>
      <c r="B165" s="297"/>
      <c r="C165" s="298" t="s">
        <v>210</v>
      </c>
      <c r="D165" s="273">
        <f>D166</f>
        <v>144112.40000000002</v>
      </c>
      <c r="E165" s="273">
        <f>E166</f>
        <v>154234.20000000001</v>
      </c>
    </row>
    <row r="166" spans="1:5" ht="37.5" customHeight="1" x14ac:dyDescent="0.25">
      <c r="A166" s="317"/>
      <c r="B166" s="278" t="s">
        <v>16</v>
      </c>
      <c r="C166" s="289" t="s">
        <v>17</v>
      </c>
      <c r="D166" s="273">
        <f>154832.7-10720.3</f>
        <v>144112.40000000002</v>
      </c>
      <c r="E166" s="273">
        <v>154234.20000000001</v>
      </c>
    </row>
    <row r="167" spans="1:5" ht="157.5" customHeight="1" x14ac:dyDescent="0.25">
      <c r="A167" s="42" t="s">
        <v>224</v>
      </c>
      <c r="B167" s="297"/>
      <c r="C167" s="318" t="s">
        <v>225</v>
      </c>
      <c r="D167" s="273">
        <f>D168</f>
        <v>5077.3999999999996</v>
      </c>
      <c r="E167" s="273">
        <f>E168</f>
        <v>5077.3999999999996</v>
      </c>
    </row>
    <row r="168" spans="1:5" ht="155.25" customHeight="1" x14ac:dyDescent="0.25">
      <c r="A168" s="42" t="s">
        <v>226</v>
      </c>
      <c r="B168" s="297"/>
      <c r="C168" s="319" t="s">
        <v>227</v>
      </c>
      <c r="D168" s="273">
        <f>D169</f>
        <v>5077.3999999999996</v>
      </c>
      <c r="E168" s="273">
        <f>E169</f>
        <v>5077.3999999999996</v>
      </c>
    </row>
    <row r="169" spans="1:5" ht="36" customHeight="1" x14ac:dyDescent="0.25">
      <c r="A169" s="317"/>
      <c r="B169" s="278" t="s">
        <v>16</v>
      </c>
      <c r="C169" s="289" t="s">
        <v>17</v>
      </c>
      <c r="D169" s="273">
        <v>5077.3999999999996</v>
      </c>
      <c r="E169" s="273">
        <v>5077.3999999999996</v>
      </c>
    </row>
    <row r="170" spans="1:5" ht="37.5" customHeight="1" x14ac:dyDescent="0.25">
      <c r="A170" s="42" t="s">
        <v>228</v>
      </c>
      <c r="B170" s="43"/>
      <c r="C170" s="43" t="s">
        <v>229</v>
      </c>
      <c r="D170" s="273">
        <f t="shared" ref="D170:E172" si="0">D171</f>
        <v>19301.400000000001</v>
      </c>
      <c r="E170" s="273">
        <f t="shared" si="0"/>
        <v>19301.400000000001</v>
      </c>
    </row>
    <row r="171" spans="1:5" ht="32.25" customHeight="1" x14ac:dyDescent="0.25">
      <c r="A171" s="42" t="s">
        <v>230</v>
      </c>
      <c r="B171" s="298"/>
      <c r="C171" s="298" t="s">
        <v>231</v>
      </c>
      <c r="D171" s="273">
        <f t="shared" si="0"/>
        <v>19301.400000000001</v>
      </c>
      <c r="E171" s="273">
        <f t="shared" si="0"/>
        <v>19301.400000000001</v>
      </c>
    </row>
    <row r="172" spans="1:5" ht="32.25" customHeight="1" x14ac:dyDescent="0.25">
      <c r="A172" s="42" t="s">
        <v>232</v>
      </c>
      <c r="B172" s="277"/>
      <c r="C172" s="277" t="s">
        <v>15</v>
      </c>
      <c r="D172" s="273">
        <f t="shared" si="0"/>
        <v>19301.400000000001</v>
      </c>
      <c r="E172" s="273">
        <f t="shared" si="0"/>
        <v>19301.400000000001</v>
      </c>
    </row>
    <row r="173" spans="1:5" ht="39.75" customHeight="1" x14ac:dyDescent="0.25">
      <c r="A173" s="7"/>
      <c r="B173" s="278" t="s">
        <v>16</v>
      </c>
      <c r="C173" s="289" t="s">
        <v>17</v>
      </c>
      <c r="D173" s="273">
        <v>19301.400000000001</v>
      </c>
      <c r="E173" s="273">
        <v>19301.400000000001</v>
      </c>
    </row>
    <row r="174" spans="1:5" ht="33.75" customHeight="1" x14ac:dyDescent="0.25">
      <c r="A174" s="42" t="s">
        <v>233</v>
      </c>
      <c r="B174" s="43"/>
      <c r="C174" s="43" t="s">
        <v>234</v>
      </c>
      <c r="D174" s="273">
        <f>D175+D178</f>
        <v>112</v>
      </c>
      <c r="E174" s="273">
        <f>E175+E178</f>
        <v>112</v>
      </c>
    </row>
    <row r="175" spans="1:5" ht="39.75" customHeight="1" x14ac:dyDescent="0.25">
      <c r="A175" s="42" t="s">
        <v>235</v>
      </c>
      <c r="B175" s="43"/>
      <c r="C175" s="43" t="s">
        <v>236</v>
      </c>
      <c r="D175" s="273">
        <f>D176</f>
        <v>40</v>
      </c>
      <c r="E175" s="273">
        <f>E176</f>
        <v>40</v>
      </c>
    </row>
    <row r="176" spans="1:5" ht="27" customHeight="1" x14ac:dyDescent="0.25">
      <c r="A176" s="42" t="s">
        <v>237</v>
      </c>
      <c r="B176" s="43"/>
      <c r="C176" s="43" t="s">
        <v>238</v>
      </c>
      <c r="D176" s="273">
        <f>D177</f>
        <v>40</v>
      </c>
      <c r="E176" s="273">
        <f>E177</f>
        <v>40</v>
      </c>
    </row>
    <row r="177" spans="1:5" ht="39.75" customHeight="1" x14ac:dyDescent="0.25">
      <c r="A177" s="42"/>
      <c r="B177" s="285" t="s">
        <v>73</v>
      </c>
      <c r="C177" s="283" t="s">
        <v>74</v>
      </c>
      <c r="D177" s="273">
        <v>40</v>
      </c>
      <c r="E177" s="273">
        <v>40</v>
      </c>
    </row>
    <row r="178" spans="1:5" ht="39.75" customHeight="1" x14ac:dyDescent="0.25">
      <c r="A178" s="42" t="s">
        <v>239</v>
      </c>
      <c r="B178" s="43"/>
      <c r="C178" s="43" t="s">
        <v>240</v>
      </c>
      <c r="D178" s="273">
        <f>D180</f>
        <v>72</v>
      </c>
      <c r="E178" s="273">
        <f>E180</f>
        <v>72</v>
      </c>
    </row>
    <row r="179" spans="1:5" ht="23.25" customHeight="1" x14ac:dyDescent="0.25">
      <c r="A179" s="42" t="s">
        <v>241</v>
      </c>
      <c r="B179" s="43"/>
      <c r="C179" s="43" t="s">
        <v>242</v>
      </c>
      <c r="D179" s="273">
        <f>D180</f>
        <v>72</v>
      </c>
      <c r="E179" s="273">
        <f>E180</f>
        <v>72</v>
      </c>
    </row>
    <row r="180" spans="1:5" ht="39.75" customHeight="1" x14ac:dyDescent="0.25">
      <c r="A180" s="42"/>
      <c r="B180" s="278" t="s">
        <v>16</v>
      </c>
      <c r="C180" s="289" t="s">
        <v>17</v>
      </c>
      <c r="D180" s="273">
        <v>72</v>
      </c>
      <c r="E180" s="273">
        <v>72</v>
      </c>
    </row>
    <row r="181" spans="1:5" ht="33" customHeight="1" x14ac:dyDescent="0.25">
      <c r="A181" s="42" t="s">
        <v>243</v>
      </c>
      <c r="B181" s="43"/>
      <c r="C181" s="43" t="s">
        <v>244</v>
      </c>
      <c r="D181" s="273">
        <f>D182+D187+D192</f>
        <v>13218.2</v>
      </c>
      <c r="E181" s="273">
        <f>E182+E187+E192</f>
        <v>13224.3</v>
      </c>
    </row>
    <row r="182" spans="1:5" ht="33" customHeight="1" x14ac:dyDescent="0.25">
      <c r="A182" s="42" t="s">
        <v>245</v>
      </c>
      <c r="B182" s="43"/>
      <c r="C182" s="43" t="s">
        <v>246</v>
      </c>
      <c r="D182" s="273">
        <f>D183</f>
        <v>5343.2</v>
      </c>
      <c r="E182" s="273">
        <f>E183</f>
        <v>5343.2</v>
      </c>
    </row>
    <row r="183" spans="1:5" ht="26.25" customHeight="1" x14ac:dyDescent="0.25">
      <c r="A183" s="42" t="s">
        <v>247</v>
      </c>
      <c r="B183" s="320"/>
      <c r="C183" s="320" t="s">
        <v>248</v>
      </c>
      <c r="D183" s="273">
        <f>D184+D185+D186</f>
        <v>5343.2</v>
      </c>
      <c r="E183" s="273">
        <f>E184+E185+E186</f>
        <v>5343.2</v>
      </c>
    </row>
    <row r="184" spans="1:5" ht="63.75" customHeight="1" x14ac:dyDescent="0.25">
      <c r="A184" s="42"/>
      <c r="B184" s="285" t="s">
        <v>249</v>
      </c>
      <c r="C184" s="283" t="s">
        <v>250</v>
      </c>
      <c r="D184" s="321">
        <v>4767.2</v>
      </c>
      <c r="E184" s="321">
        <v>4767.2</v>
      </c>
    </row>
    <row r="185" spans="1:5" ht="30.6" customHeight="1" x14ac:dyDescent="0.25">
      <c r="A185" s="42"/>
      <c r="B185" s="285" t="s">
        <v>73</v>
      </c>
      <c r="C185" s="283" t="s">
        <v>74</v>
      </c>
      <c r="D185" s="322">
        <v>574.1</v>
      </c>
      <c r="E185" s="322">
        <v>574.1</v>
      </c>
    </row>
    <row r="186" spans="1:5" ht="30.6" customHeight="1" x14ac:dyDescent="0.25">
      <c r="A186" s="42"/>
      <c r="B186" s="296">
        <v>800</v>
      </c>
      <c r="C186" s="284" t="s">
        <v>132</v>
      </c>
      <c r="D186" s="273">
        <v>1.9</v>
      </c>
      <c r="E186" s="273">
        <v>1.9</v>
      </c>
    </row>
    <row r="187" spans="1:5" ht="36" customHeight="1" x14ac:dyDescent="0.25">
      <c r="A187" s="42" t="s">
        <v>251</v>
      </c>
      <c r="B187" s="323"/>
      <c r="C187" s="316" t="s">
        <v>208</v>
      </c>
      <c r="D187" s="273">
        <f>D188</f>
        <v>706.2</v>
      </c>
      <c r="E187" s="273">
        <f>E188</f>
        <v>712.3</v>
      </c>
    </row>
    <row r="188" spans="1:5" ht="42.75" customHeight="1" x14ac:dyDescent="0.25">
      <c r="A188" s="42" t="s">
        <v>252</v>
      </c>
      <c r="B188" s="297"/>
      <c r="C188" s="318" t="s">
        <v>210</v>
      </c>
      <c r="D188" s="273">
        <f>D189+D190+D191</f>
        <v>706.2</v>
      </c>
      <c r="E188" s="273">
        <f>E189+E190+E191</f>
        <v>712.3</v>
      </c>
    </row>
    <row r="189" spans="1:5" ht="67.5" customHeight="1" x14ac:dyDescent="0.25">
      <c r="A189" s="297"/>
      <c r="B189" s="285" t="s">
        <v>249</v>
      </c>
      <c r="C189" s="283" t="s">
        <v>250</v>
      </c>
      <c r="D189" s="273">
        <v>205</v>
      </c>
      <c r="E189" s="273">
        <v>210</v>
      </c>
    </row>
    <row r="190" spans="1:5" ht="31.9" customHeight="1" x14ac:dyDescent="0.25">
      <c r="A190" s="297"/>
      <c r="B190" s="285" t="s">
        <v>73</v>
      </c>
      <c r="C190" s="283" t="s">
        <v>74</v>
      </c>
      <c r="D190" s="273">
        <v>51.3</v>
      </c>
      <c r="E190" s="273">
        <v>52.4</v>
      </c>
    </row>
    <row r="191" spans="1:5" ht="37.5" customHeight="1" x14ac:dyDescent="0.25">
      <c r="A191" s="297"/>
      <c r="B191" s="324" t="s">
        <v>16</v>
      </c>
      <c r="C191" s="289" t="s">
        <v>17</v>
      </c>
      <c r="D191" s="273">
        <v>449.9</v>
      </c>
      <c r="E191" s="273">
        <v>449.9</v>
      </c>
    </row>
    <row r="192" spans="1:5" ht="84.75" customHeight="1" x14ac:dyDescent="0.25">
      <c r="A192" s="42" t="s">
        <v>253</v>
      </c>
      <c r="B192" s="297"/>
      <c r="C192" s="318" t="s">
        <v>254</v>
      </c>
      <c r="D192" s="273">
        <f>D193</f>
        <v>7168.8</v>
      </c>
      <c r="E192" s="273">
        <f>E193</f>
        <v>7168.8</v>
      </c>
    </row>
    <row r="193" spans="1:5" ht="83.25" customHeight="1" x14ac:dyDescent="0.25">
      <c r="A193" s="42" t="s">
        <v>255</v>
      </c>
      <c r="B193" s="297"/>
      <c r="C193" s="318" t="s">
        <v>256</v>
      </c>
      <c r="D193" s="273">
        <f>D194+D195</f>
        <v>7168.8</v>
      </c>
      <c r="E193" s="273">
        <f>E194+E195</f>
        <v>7168.8</v>
      </c>
    </row>
    <row r="194" spans="1:5" ht="27" customHeight="1" x14ac:dyDescent="0.25">
      <c r="A194" s="325"/>
      <c r="B194" s="297" t="s">
        <v>65</v>
      </c>
      <c r="C194" s="314" t="s">
        <v>66</v>
      </c>
      <c r="D194" s="273">
        <v>1860</v>
      </c>
      <c r="E194" s="273">
        <v>1860</v>
      </c>
    </row>
    <row r="195" spans="1:5" ht="31.5" customHeight="1" x14ac:dyDescent="0.25">
      <c r="A195" s="325"/>
      <c r="B195" s="278" t="s">
        <v>16</v>
      </c>
      <c r="C195" s="289" t="s">
        <v>17</v>
      </c>
      <c r="D195" s="273">
        <v>5308.8</v>
      </c>
      <c r="E195" s="273">
        <v>5308.8</v>
      </c>
    </row>
    <row r="196" spans="1:5" ht="39" customHeight="1" x14ac:dyDescent="0.25">
      <c r="A196" s="42" t="s">
        <v>257</v>
      </c>
      <c r="B196" s="43"/>
      <c r="C196" s="43" t="s">
        <v>258</v>
      </c>
      <c r="D196" s="273">
        <f>D197+D201+D205</f>
        <v>38636.199999999997</v>
      </c>
      <c r="E196" s="273">
        <f>E197+E201+E205</f>
        <v>36945.300000000003</v>
      </c>
    </row>
    <row r="197" spans="1:5" ht="37.5" customHeight="1" x14ac:dyDescent="0.25">
      <c r="A197" s="42" t="s">
        <v>259</v>
      </c>
      <c r="B197" s="280"/>
      <c r="C197" s="280" t="s">
        <v>260</v>
      </c>
      <c r="D197" s="273">
        <f t="shared" ref="D197:E199" si="1">D198</f>
        <v>800</v>
      </c>
      <c r="E197" s="273">
        <f t="shared" si="1"/>
        <v>800</v>
      </c>
    </row>
    <row r="198" spans="1:5" ht="47.45" customHeight="1" x14ac:dyDescent="0.25">
      <c r="A198" s="42" t="s">
        <v>261</v>
      </c>
      <c r="B198" s="287"/>
      <c r="C198" s="287" t="s">
        <v>262</v>
      </c>
      <c r="D198" s="273">
        <f t="shared" si="1"/>
        <v>800</v>
      </c>
      <c r="E198" s="273">
        <f t="shared" si="1"/>
        <v>800</v>
      </c>
    </row>
    <row r="199" spans="1:5" ht="18.75" customHeight="1" x14ac:dyDescent="0.25">
      <c r="A199" s="42" t="s">
        <v>263</v>
      </c>
      <c r="B199" s="319"/>
      <c r="C199" s="319" t="s">
        <v>264</v>
      </c>
      <c r="D199" s="273">
        <f t="shared" si="1"/>
        <v>800</v>
      </c>
      <c r="E199" s="273">
        <f t="shared" si="1"/>
        <v>800</v>
      </c>
    </row>
    <row r="200" spans="1:5" ht="21.75" customHeight="1" x14ac:dyDescent="0.25">
      <c r="A200" s="326"/>
      <c r="B200" s="296">
        <v>800</v>
      </c>
      <c r="C200" s="284" t="s">
        <v>132</v>
      </c>
      <c r="D200" s="273">
        <v>800</v>
      </c>
      <c r="E200" s="273">
        <v>800</v>
      </c>
    </row>
    <row r="201" spans="1:5" ht="30.75" customHeight="1" x14ac:dyDescent="0.25">
      <c r="A201" s="42" t="s">
        <v>265</v>
      </c>
      <c r="B201" s="43"/>
      <c r="C201" s="43" t="s">
        <v>266</v>
      </c>
      <c r="D201" s="273">
        <f t="shared" ref="D201:E203" si="2">D202</f>
        <v>31606.3</v>
      </c>
      <c r="E201" s="273">
        <f t="shared" si="2"/>
        <v>29915.4</v>
      </c>
    </row>
    <row r="202" spans="1:5" ht="27" customHeight="1" x14ac:dyDescent="0.25">
      <c r="A202" s="42" t="s">
        <v>267</v>
      </c>
      <c r="B202" s="43"/>
      <c r="C202" s="43" t="s">
        <v>268</v>
      </c>
      <c r="D202" s="273">
        <f t="shared" si="2"/>
        <v>31606.3</v>
      </c>
      <c r="E202" s="273">
        <f t="shared" si="2"/>
        <v>29915.4</v>
      </c>
    </row>
    <row r="203" spans="1:5" ht="37.5" customHeight="1" x14ac:dyDescent="0.25">
      <c r="A203" s="42" t="s">
        <v>269</v>
      </c>
      <c r="B203" s="43"/>
      <c r="C203" s="43" t="s">
        <v>270</v>
      </c>
      <c r="D203" s="273">
        <f t="shared" si="2"/>
        <v>31606.3</v>
      </c>
      <c r="E203" s="273">
        <f t="shared" si="2"/>
        <v>29915.4</v>
      </c>
    </row>
    <row r="204" spans="1:5" ht="16.5" customHeight="1" x14ac:dyDescent="0.25">
      <c r="A204" s="303"/>
      <c r="B204" s="327" t="s">
        <v>164</v>
      </c>
      <c r="C204" s="284" t="s">
        <v>165</v>
      </c>
      <c r="D204" s="273">
        <v>31606.3</v>
      </c>
      <c r="E204" s="273">
        <v>29915.4</v>
      </c>
    </row>
    <row r="205" spans="1:5" ht="20.45" customHeight="1" x14ac:dyDescent="0.25">
      <c r="A205" s="42" t="s">
        <v>271</v>
      </c>
      <c r="B205" s="280"/>
      <c r="C205" s="280" t="s">
        <v>272</v>
      </c>
      <c r="D205" s="273">
        <f>D206</f>
        <v>6229.9</v>
      </c>
      <c r="E205" s="273">
        <f>E206</f>
        <v>6229.9</v>
      </c>
    </row>
    <row r="206" spans="1:5" ht="37.15" customHeight="1" x14ac:dyDescent="0.25">
      <c r="A206" s="42" t="s">
        <v>273</v>
      </c>
      <c r="B206" s="43"/>
      <c r="C206" s="43" t="s">
        <v>274</v>
      </c>
      <c r="D206" s="273">
        <f>D207+D211</f>
        <v>6229.9</v>
      </c>
      <c r="E206" s="273">
        <f>E207+E211</f>
        <v>6229.9</v>
      </c>
    </row>
    <row r="207" spans="1:5" ht="21" customHeight="1" x14ac:dyDescent="0.25">
      <c r="A207" s="42" t="s">
        <v>275</v>
      </c>
      <c r="B207" s="43"/>
      <c r="C207" s="43" t="s">
        <v>276</v>
      </c>
      <c r="D207" s="273">
        <f>D208+D209+D210</f>
        <v>6081.2</v>
      </c>
      <c r="E207" s="273">
        <f>E208+E209+E210</f>
        <v>6081.2</v>
      </c>
    </row>
    <row r="208" spans="1:5" ht="63" customHeight="1" x14ac:dyDescent="0.25">
      <c r="A208" s="296"/>
      <c r="B208" s="285" t="s">
        <v>249</v>
      </c>
      <c r="C208" s="283" t="s">
        <v>250</v>
      </c>
      <c r="D208" s="8">
        <v>5660.9</v>
      </c>
      <c r="E208" s="8">
        <v>5660.9</v>
      </c>
    </row>
    <row r="209" spans="1:6" ht="35.25" customHeight="1" x14ac:dyDescent="0.25">
      <c r="A209" s="296"/>
      <c r="B209" s="285" t="s">
        <v>73</v>
      </c>
      <c r="C209" s="283" t="s">
        <v>74</v>
      </c>
      <c r="D209" s="8">
        <v>420</v>
      </c>
      <c r="E209" s="8">
        <v>420</v>
      </c>
    </row>
    <row r="210" spans="1:6" ht="15.75" customHeight="1" x14ac:dyDescent="0.25">
      <c r="A210" s="296"/>
      <c r="B210" s="296">
        <v>800</v>
      </c>
      <c r="C210" s="284" t="s">
        <v>132</v>
      </c>
      <c r="D210" s="8">
        <v>0.3</v>
      </c>
      <c r="E210" s="8">
        <v>0.3</v>
      </c>
    </row>
    <row r="211" spans="1:6" ht="21" customHeight="1" x14ac:dyDescent="0.25">
      <c r="A211" s="42" t="s">
        <v>277</v>
      </c>
      <c r="B211" s="284"/>
      <c r="C211" s="284" t="s">
        <v>278</v>
      </c>
      <c r="D211" s="8">
        <f>D212+D213</f>
        <v>148.69999999999999</v>
      </c>
      <c r="E211" s="8">
        <f>E212+E213</f>
        <v>148.69999999999999</v>
      </c>
    </row>
    <row r="212" spans="1:6" ht="65.25" customHeight="1" x14ac:dyDescent="0.25">
      <c r="A212" s="296"/>
      <c r="B212" s="285" t="s">
        <v>249</v>
      </c>
      <c r="C212" s="283" t="s">
        <v>250</v>
      </c>
      <c r="D212" s="8">
        <v>119</v>
      </c>
      <c r="E212" s="8">
        <v>119</v>
      </c>
    </row>
    <row r="213" spans="1:6" ht="30.75" customHeight="1" x14ac:dyDescent="0.25">
      <c r="A213" s="296"/>
      <c r="B213" s="285" t="s">
        <v>73</v>
      </c>
      <c r="C213" s="283" t="s">
        <v>74</v>
      </c>
      <c r="D213" s="8">
        <v>29.7</v>
      </c>
      <c r="E213" s="8">
        <v>29.7</v>
      </c>
    </row>
    <row r="214" spans="1:6" ht="33.75" customHeight="1" x14ac:dyDescent="0.25">
      <c r="A214" s="42" t="s">
        <v>311</v>
      </c>
      <c r="B214" s="287"/>
      <c r="C214" s="287" t="s">
        <v>312</v>
      </c>
      <c r="D214" s="8">
        <f>D215</f>
        <v>426.17327</v>
      </c>
      <c r="E214" s="8"/>
    </row>
    <row r="215" spans="1:6" ht="39" customHeight="1" x14ac:dyDescent="0.25">
      <c r="A215" s="42" t="s">
        <v>335</v>
      </c>
      <c r="B215" s="43"/>
      <c r="C215" s="43" t="s">
        <v>336</v>
      </c>
      <c r="D215" s="8">
        <f>D216</f>
        <v>426.17327</v>
      </c>
      <c r="E215" s="8"/>
    </row>
    <row r="216" spans="1:6" ht="36.75" customHeight="1" x14ac:dyDescent="0.25">
      <c r="A216" s="42" t="s">
        <v>341</v>
      </c>
      <c r="B216" s="285"/>
      <c r="C216" s="283" t="s">
        <v>900</v>
      </c>
      <c r="D216" s="8">
        <f>D217</f>
        <v>426.17327</v>
      </c>
      <c r="E216" s="8"/>
    </row>
    <row r="217" spans="1:6" ht="33.75" customHeight="1" x14ac:dyDescent="0.25">
      <c r="A217" s="296" t="s">
        <v>902</v>
      </c>
      <c r="B217" s="285"/>
      <c r="C217" s="283" t="s">
        <v>901</v>
      </c>
      <c r="D217" s="8">
        <f>D218</f>
        <v>426.17327</v>
      </c>
      <c r="E217" s="8"/>
    </row>
    <row r="218" spans="1:6" ht="30.75" customHeight="1" x14ac:dyDescent="0.25">
      <c r="A218" s="296"/>
      <c r="B218" s="285" t="s">
        <v>73</v>
      </c>
      <c r="C218" s="283" t="s">
        <v>74</v>
      </c>
      <c r="D218" s="8">
        <v>426.17327</v>
      </c>
      <c r="E218" s="8"/>
    </row>
    <row r="219" spans="1:6" ht="17.25" customHeight="1" x14ac:dyDescent="0.25">
      <c r="A219" s="285" t="s">
        <v>363</v>
      </c>
      <c r="B219" s="285"/>
      <c r="C219" s="328" t="s">
        <v>364</v>
      </c>
      <c r="D219" s="8">
        <f>D220+D259</f>
        <v>68097.484679999994</v>
      </c>
      <c r="E219" s="8">
        <f>E220+E259</f>
        <v>67689.127139999997</v>
      </c>
    </row>
    <row r="220" spans="1:6" ht="15.75" customHeight="1" x14ac:dyDescent="0.25">
      <c r="A220" s="42" t="s">
        <v>365</v>
      </c>
      <c r="B220" s="10"/>
      <c r="C220" s="43" t="s">
        <v>366</v>
      </c>
      <c r="D220" s="8">
        <f>D223+D225+D229+D235+D241+D244+D251+D221+D233+D248+D246+D254+D256+D238+D227</f>
        <v>34744.799999999996</v>
      </c>
      <c r="E220" s="8">
        <f>E223+E225+E229+E235+E241+E244+E251+E221+E233+E248+E246+E254+E256+E238+E227</f>
        <v>34748.099999999991</v>
      </c>
      <c r="F220" s="329"/>
    </row>
    <row r="221" spans="1:6" ht="15.75" customHeight="1" x14ac:dyDescent="0.25">
      <c r="A221" s="42" t="s">
        <v>367</v>
      </c>
      <c r="B221" s="43"/>
      <c r="C221" s="43" t="s">
        <v>368</v>
      </c>
      <c r="D221" s="8">
        <f>D222</f>
        <v>1372.8</v>
      </c>
      <c r="E221" s="8">
        <f>E222</f>
        <v>1372.8</v>
      </c>
    </row>
    <row r="222" spans="1:6" ht="64.5" customHeight="1" x14ac:dyDescent="0.25">
      <c r="A222" s="42"/>
      <c r="B222" s="285" t="s">
        <v>249</v>
      </c>
      <c r="C222" s="283" t="s">
        <v>250</v>
      </c>
      <c r="D222" s="8">
        <v>1372.8</v>
      </c>
      <c r="E222" s="8">
        <v>1372.8</v>
      </c>
    </row>
    <row r="223" spans="1:6" ht="21.75" customHeight="1" x14ac:dyDescent="0.25">
      <c r="A223" s="42" t="s">
        <v>369</v>
      </c>
      <c r="B223" s="10"/>
      <c r="C223" s="43" t="s">
        <v>370</v>
      </c>
      <c r="D223" s="273">
        <f>D224</f>
        <v>754.8</v>
      </c>
      <c r="E223" s="273">
        <f>E224</f>
        <v>754.8</v>
      </c>
    </row>
    <row r="224" spans="1:6" ht="63.75" customHeight="1" x14ac:dyDescent="0.25">
      <c r="A224" s="42"/>
      <c r="B224" s="285" t="s">
        <v>249</v>
      </c>
      <c r="C224" s="283" t="s">
        <v>250</v>
      </c>
      <c r="D224" s="273">
        <v>754.8</v>
      </c>
      <c r="E224" s="273">
        <v>754.8</v>
      </c>
    </row>
    <row r="225" spans="1:6" ht="21" customHeight="1" x14ac:dyDescent="0.25">
      <c r="A225" s="42" t="s">
        <v>371</v>
      </c>
      <c r="B225" s="10"/>
      <c r="C225" s="43" t="s">
        <v>372</v>
      </c>
      <c r="D225" s="8">
        <f>D226</f>
        <v>158</v>
      </c>
      <c r="E225" s="8">
        <f>E226</f>
        <v>158</v>
      </c>
    </row>
    <row r="226" spans="1:6" ht="62.25" customHeight="1" x14ac:dyDescent="0.25">
      <c r="A226" s="42"/>
      <c r="B226" s="285" t="s">
        <v>249</v>
      </c>
      <c r="C226" s="283" t="s">
        <v>250</v>
      </c>
      <c r="D226" s="330">
        <v>158</v>
      </c>
      <c r="E226" s="330">
        <v>158</v>
      </c>
    </row>
    <row r="227" spans="1:6" ht="18.75" customHeight="1" x14ac:dyDescent="0.25">
      <c r="A227" s="42" t="s">
        <v>373</v>
      </c>
      <c r="B227" s="10"/>
      <c r="C227" s="284" t="s">
        <v>374</v>
      </c>
      <c r="D227" s="273">
        <f>D228</f>
        <v>50</v>
      </c>
      <c r="E227" s="273">
        <f>E228</f>
        <v>50</v>
      </c>
    </row>
    <row r="228" spans="1:6" ht="18" customHeight="1" x14ac:dyDescent="0.25">
      <c r="A228" s="285"/>
      <c r="B228" s="296">
        <v>800</v>
      </c>
      <c r="C228" s="284" t="s">
        <v>132</v>
      </c>
      <c r="D228" s="273">
        <v>50</v>
      </c>
      <c r="E228" s="330">
        <v>50</v>
      </c>
    </row>
    <row r="229" spans="1:6" ht="18" customHeight="1" x14ac:dyDescent="0.25">
      <c r="A229" s="42" t="s">
        <v>375</v>
      </c>
      <c r="B229" s="292"/>
      <c r="C229" s="43" t="s">
        <v>276</v>
      </c>
      <c r="D229" s="8">
        <f>D230+D231+D232</f>
        <v>28943.8</v>
      </c>
      <c r="E229" s="8">
        <f>E230+E231+E232</f>
        <v>28943.8</v>
      </c>
    </row>
    <row r="230" spans="1:6" ht="64.5" customHeight="1" x14ac:dyDescent="0.25">
      <c r="A230" s="296"/>
      <c r="B230" s="285" t="s">
        <v>249</v>
      </c>
      <c r="C230" s="283" t="s">
        <v>250</v>
      </c>
      <c r="D230" s="8">
        <v>23706.1</v>
      </c>
      <c r="E230" s="8">
        <v>23706.1</v>
      </c>
    </row>
    <row r="231" spans="1:6" ht="35.450000000000003" customHeight="1" x14ac:dyDescent="0.25">
      <c r="A231" s="296"/>
      <c r="B231" s="285" t="s">
        <v>73</v>
      </c>
      <c r="C231" s="283" t="s">
        <v>74</v>
      </c>
      <c r="D231" s="8">
        <v>5079.3</v>
      </c>
      <c r="E231" s="8">
        <v>5079.3</v>
      </c>
      <c r="F231" s="8"/>
    </row>
    <row r="232" spans="1:6" ht="17.25" customHeight="1" x14ac:dyDescent="0.25">
      <c r="A232" s="296"/>
      <c r="B232" s="296">
        <v>800</v>
      </c>
      <c r="C232" s="284" t="s">
        <v>132</v>
      </c>
      <c r="D232" s="8">
        <v>158.4</v>
      </c>
      <c r="E232" s="8">
        <v>158.4</v>
      </c>
    </row>
    <row r="233" spans="1:6" ht="36" customHeight="1" x14ac:dyDescent="0.25">
      <c r="A233" s="42" t="s">
        <v>378</v>
      </c>
      <c r="B233" s="297"/>
      <c r="C233" s="331" t="s">
        <v>379</v>
      </c>
      <c r="D233" s="8">
        <f>D234</f>
        <v>881.1</v>
      </c>
      <c r="E233" s="8">
        <f>E234</f>
        <v>881.1</v>
      </c>
    </row>
    <row r="234" spans="1:6" ht="60.75" customHeight="1" x14ac:dyDescent="0.25">
      <c r="A234" s="297"/>
      <c r="B234" s="285" t="s">
        <v>249</v>
      </c>
      <c r="C234" s="283" t="s">
        <v>250</v>
      </c>
      <c r="D234" s="321">
        <v>881.1</v>
      </c>
      <c r="E234" s="321">
        <v>881.1</v>
      </c>
    </row>
    <row r="235" spans="1:6" ht="66.75" customHeight="1" x14ac:dyDescent="0.25">
      <c r="A235" s="42" t="s">
        <v>380</v>
      </c>
      <c r="B235" s="324"/>
      <c r="C235" s="302" t="s">
        <v>381</v>
      </c>
      <c r="D235" s="8">
        <f>D236+D237</f>
        <v>109.7</v>
      </c>
      <c r="E235" s="8">
        <f>E236+E237</f>
        <v>109.7</v>
      </c>
    </row>
    <row r="236" spans="1:6" ht="65.25" customHeight="1" x14ac:dyDescent="0.25">
      <c r="A236" s="323"/>
      <c r="B236" s="285" t="s">
        <v>249</v>
      </c>
      <c r="C236" s="283" t="s">
        <v>250</v>
      </c>
      <c r="D236" s="321">
        <v>107.7</v>
      </c>
      <c r="E236" s="321">
        <v>107.7</v>
      </c>
    </row>
    <row r="237" spans="1:6" ht="37.5" customHeight="1" x14ac:dyDescent="0.25">
      <c r="A237" s="323"/>
      <c r="B237" s="285" t="s">
        <v>73</v>
      </c>
      <c r="C237" s="283" t="s">
        <v>74</v>
      </c>
      <c r="D237" s="321">
        <v>2</v>
      </c>
      <c r="E237" s="321">
        <v>2</v>
      </c>
    </row>
    <row r="238" spans="1:6" ht="60" customHeight="1" x14ac:dyDescent="0.25">
      <c r="A238" s="42" t="s">
        <v>382</v>
      </c>
      <c r="B238" s="297"/>
      <c r="C238" s="319" t="s">
        <v>383</v>
      </c>
      <c r="D238" s="8">
        <f>D239+D240</f>
        <v>1.2</v>
      </c>
      <c r="E238" s="8">
        <f>E239+E240</f>
        <v>1.2</v>
      </c>
    </row>
    <row r="239" spans="1:6" ht="65.25" customHeight="1" x14ac:dyDescent="0.25">
      <c r="A239" s="323"/>
      <c r="B239" s="285" t="s">
        <v>249</v>
      </c>
      <c r="C239" s="283" t="s">
        <v>250</v>
      </c>
      <c r="D239" s="8">
        <v>1</v>
      </c>
      <c r="E239" s="8">
        <v>1</v>
      </c>
    </row>
    <row r="240" spans="1:6" ht="33.75" customHeight="1" x14ac:dyDescent="0.25">
      <c r="A240" s="323"/>
      <c r="B240" s="285" t="s">
        <v>73</v>
      </c>
      <c r="C240" s="283" t="s">
        <v>74</v>
      </c>
      <c r="D240" s="8">
        <v>0.2</v>
      </c>
      <c r="E240" s="8">
        <v>0.2</v>
      </c>
    </row>
    <row r="241" spans="1:5" ht="48" customHeight="1" x14ac:dyDescent="0.25">
      <c r="A241" s="42" t="s">
        <v>384</v>
      </c>
      <c r="B241" s="332"/>
      <c r="C241" s="318" t="s">
        <v>385</v>
      </c>
      <c r="D241" s="8">
        <f>D242+D243</f>
        <v>422.2</v>
      </c>
      <c r="E241" s="8">
        <f>E242+E243</f>
        <v>423.5</v>
      </c>
    </row>
    <row r="242" spans="1:5" ht="61.5" customHeight="1" x14ac:dyDescent="0.25">
      <c r="A242" s="296"/>
      <c r="B242" s="285" t="s">
        <v>249</v>
      </c>
      <c r="C242" s="283" t="s">
        <v>250</v>
      </c>
      <c r="D242" s="8">
        <v>325.5</v>
      </c>
      <c r="E242" s="8">
        <v>325.5</v>
      </c>
    </row>
    <row r="243" spans="1:5" ht="30.6" customHeight="1" x14ac:dyDescent="0.25">
      <c r="A243" s="296"/>
      <c r="B243" s="285" t="s">
        <v>73</v>
      </c>
      <c r="C243" s="283" t="s">
        <v>74</v>
      </c>
      <c r="D243" s="8">
        <v>96.7</v>
      </c>
      <c r="E243" s="8">
        <v>98</v>
      </c>
    </row>
    <row r="244" spans="1:5" ht="28.5" customHeight="1" x14ac:dyDescent="0.25">
      <c r="A244" s="42" t="s">
        <v>386</v>
      </c>
      <c r="B244" s="332"/>
      <c r="C244" s="318" t="s">
        <v>387</v>
      </c>
      <c r="D244" s="8">
        <f>D245</f>
        <v>3.9</v>
      </c>
      <c r="E244" s="8">
        <f>E245</f>
        <v>3.9</v>
      </c>
    </row>
    <row r="245" spans="1:5" ht="30.6" customHeight="1" x14ac:dyDescent="0.25">
      <c r="A245" s="323"/>
      <c r="B245" s="285" t="s">
        <v>73</v>
      </c>
      <c r="C245" s="283" t="s">
        <v>74</v>
      </c>
      <c r="D245" s="8">
        <v>3.9</v>
      </c>
      <c r="E245" s="8">
        <v>3.9</v>
      </c>
    </row>
    <row r="246" spans="1:5" ht="30.6" customHeight="1" x14ac:dyDescent="0.25">
      <c r="A246" s="42" t="s">
        <v>388</v>
      </c>
      <c r="B246" s="324"/>
      <c r="C246" s="316" t="s">
        <v>389</v>
      </c>
      <c r="D246" s="8">
        <f>D247</f>
        <v>43.7</v>
      </c>
      <c r="E246" s="8">
        <f>E247</f>
        <v>43.7</v>
      </c>
    </row>
    <row r="247" spans="1:5" ht="30.6" customHeight="1" x14ac:dyDescent="0.25">
      <c r="A247" s="323"/>
      <c r="B247" s="285" t="s">
        <v>73</v>
      </c>
      <c r="C247" s="283" t="s">
        <v>74</v>
      </c>
      <c r="D247" s="8">
        <v>43.7</v>
      </c>
      <c r="E247" s="8">
        <v>43.7</v>
      </c>
    </row>
    <row r="248" spans="1:5" ht="60" customHeight="1" x14ac:dyDescent="0.25">
      <c r="A248" s="42" t="s">
        <v>390</v>
      </c>
      <c r="B248" s="297"/>
      <c r="C248" s="318" t="s">
        <v>391</v>
      </c>
      <c r="D248" s="8">
        <f>D249+D250</f>
        <v>9.4</v>
      </c>
      <c r="E248" s="8">
        <f>E249+E250</f>
        <v>9.4</v>
      </c>
    </row>
    <row r="249" spans="1:5" ht="61.5" customHeight="1" x14ac:dyDescent="0.25">
      <c r="A249" s="296"/>
      <c r="B249" s="285" t="s">
        <v>249</v>
      </c>
      <c r="C249" s="283" t="s">
        <v>250</v>
      </c>
      <c r="D249" s="8">
        <v>7.9</v>
      </c>
      <c r="E249" s="8">
        <v>7.9</v>
      </c>
    </row>
    <row r="250" spans="1:5" ht="34.9" customHeight="1" x14ac:dyDescent="0.25">
      <c r="A250" s="296"/>
      <c r="B250" s="285" t="s">
        <v>73</v>
      </c>
      <c r="C250" s="283" t="s">
        <v>74</v>
      </c>
      <c r="D250" s="8">
        <v>1.5</v>
      </c>
      <c r="E250" s="8">
        <v>1.5</v>
      </c>
    </row>
    <row r="251" spans="1:5" ht="32.450000000000003" customHeight="1" x14ac:dyDescent="0.25">
      <c r="A251" s="42" t="s">
        <v>392</v>
      </c>
      <c r="B251" s="297"/>
      <c r="C251" s="318" t="s">
        <v>393</v>
      </c>
      <c r="D251" s="8">
        <f>D252+D253</f>
        <v>395.1</v>
      </c>
      <c r="E251" s="8">
        <f>E252+E253</f>
        <v>395.1</v>
      </c>
    </row>
    <row r="252" spans="1:5" ht="65.25" customHeight="1" x14ac:dyDescent="0.25">
      <c r="A252" s="296"/>
      <c r="B252" s="285" t="s">
        <v>249</v>
      </c>
      <c r="C252" s="283" t="s">
        <v>250</v>
      </c>
      <c r="D252" s="8">
        <v>380.1</v>
      </c>
      <c r="E252" s="8">
        <v>380.1</v>
      </c>
    </row>
    <row r="253" spans="1:5" ht="36" customHeight="1" x14ac:dyDescent="0.25">
      <c r="A253" s="296"/>
      <c r="B253" s="285" t="s">
        <v>73</v>
      </c>
      <c r="C253" s="283" t="s">
        <v>74</v>
      </c>
      <c r="D253" s="8">
        <v>15</v>
      </c>
      <c r="E253" s="8">
        <v>15</v>
      </c>
    </row>
    <row r="254" spans="1:5" ht="49.5" customHeight="1" x14ac:dyDescent="0.25">
      <c r="A254" s="42" t="s">
        <v>394</v>
      </c>
      <c r="B254" s="285"/>
      <c r="C254" s="283" t="s">
        <v>395</v>
      </c>
      <c r="D254" s="8">
        <f>D255</f>
        <v>3.1</v>
      </c>
      <c r="E254" s="8">
        <f>E255</f>
        <v>5.0999999999999996</v>
      </c>
    </row>
    <row r="255" spans="1:5" ht="36" customHeight="1" x14ac:dyDescent="0.25">
      <c r="A255" s="296"/>
      <c r="B255" s="285" t="s">
        <v>73</v>
      </c>
      <c r="C255" s="283" t="s">
        <v>74</v>
      </c>
      <c r="D255" s="8">
        <v>3.1</v>
      </c>
      <c r="E255" s="8">
        <v>5.0999999999999996</v>
      </c>
    </row>
    <row r="256" spans="1:5" ht="30" customHeight="1" x14ac:dyDescent="0.25">
      <c r="A256" s="42" t="s">
        <v>396</v>
      </c>
      <c r="B256" s="285"/>
      <c r="C256" s="333" t="s">
        <v>397</v>
      </c>
      <c r="D256" s="8">
        <f>D257+D258</f>
        <v>1596</v>
      </c>
      <c r="E256" s="8">
        <f>E257+E258</f>
        <v>1596</v>
      </c>
    </row>
    <row r="257" spans="1:5" ht="63" customHeight="1" x14ac:dyDescent="0.25">
      <c r="A257" s="296"/>
      <c r="B257" s="285" t="s">
        <v>249</v>
      </c>
      <c r="C257" s="283" t="s">
        <v>250</v>
      </c>
      <c r="D257" s="8">
        <v>1330.8</v>
      </c>
      <c r="E257" s="8">
        <v>1330.8</v>
      </c>
    </row>
    <row r="258" spans="1:5" ht="36" customHeight="1" x14ac:dyDescent="0.25">
      <c r="A258" s="296"/>
      <c r="B258" s="285" t="s">
        <v>73</v>
      </c>
      <c r="C258" s="283" t="s">
        <v>74</v>
      </c>
      <c r="D258" s="8">
        <v>265.2</v>
      </c>
      <c r="E258" s="8">
        <v>265.2</v>
      </c>
    </row>
    <row r="259" spans="1:5" ht="31.5" customHeight="1" x14ac:dyDescent="0.25">
      <c r="A259" s="42" t="s">
        <v>398</v>
      </c>
      <c r="B259" s="292"/>
      <c r="C259" s="43" t="s">
        <v>399</v>
      </c>
      <c r="D259" s="273">
        <f>D260+D262+D264+D268+D270+D272+D274+D276+D278+D280</f>
        <v>33352.684679999998</v>
      </c>
      <c r="E259" s="273">
        <f>E260+E262+E264+E268+E270+E272+E274+E276+E278+E280</f>
        <v>32941.027140000006</v>
      </c>
    </row>
    <row r="260" spans="1:5" ht="51" customHeight="1" x14ac:dyDescent="0.25">
      <c r="A260" s="42" t="s">
        <v>400</v>
      </c>
      <c r="B260" s="278"/>
      <c r="C260" s="289" t="s">
        <v>401</v>
      </c>
      <c r="D260" s="273">
        <f>D261</f>
        <v>106.78932</v>
      </c>
      <c r="E260" s="273">
        <f>E261</f>
        <v>108.03131999999999</v>
      </c>
    </row>
    <row r="261" spans="1:5" ht="31.5" customHeight="1" x14ac:dyDescent="0.25">
      <c r="A261" s="7"/>
      <c r="B261" s="285" t="s">
        <v>73</v>
      </c>
      <c r="C261" s="283" t="s">
        <v>74</v>
      </c>
      <c r="D261" s="273">
        <v>106.78932</v>
      </c>
      <c r="E261" s="273">
        <v>108.03131999999999</v>
      </c>
    </row>
    <row r="262" spans="1:5" ht="80.25" customHeight="1" x14ac:dyDescent="0.25">
      <c r="A262" s="42" t="s">
        <v>402</v>
      </c>
      <c r="B262" s="285"/>
      <c r="C262" s="283" t="s">
        <v>403</v>
      </c>
      <c r="D262" s="273">
        <f>D263</f>
        <v>7516.5922</v>
      </c>
      <c r="E262" s="273">
        <f>E263</f>
        <v>7443.3130000000001</v>
      </c>
    </row>
    <row r="263" spans="1:5" ht="31.5" customHeight="1" x14ac:dyDescent="0.25">
      <c r="A263" s="7"/>
      <c r="B263" s="285" t="s">
        <v>152</v>
      </c>
      <c r="C263" s="304" t="s">
        <v>153</v>
      </c>
      <c r="D263" s="273">
        <v>7516.5922</v>
      </c>
      <c r="E263" s="273">
        <v>7443.3130000000001</v>
      </c>
    </row>
    <row r="264" spans="1:5" ht="24" customHeight="1" x14ac:dyDescent="0.25">
      <c r="A264" s="42" t="s">
        <v>404</v>
      </c>
      <c r="B264" s="296"/>
      <c r="C264" s="331" t="s">
        <v>405</v>
      </c>
      <c r="D264" s="273">
        <f>D265+D266+D267</f>
        <v>3738.8</v>
      </c>
      <c r="E264" s="273">
        <f>E265+E266+E267</f>
        <v>3738.8</v>
      </c>
    </row>
    <row r="265" spans="1:5" ht="32.450000000000003" customHeight="1" x14ac:dyDescent="0.25">
      <c r="A265" s="7"/>
      <c r="B265" s="285" t="s">
        <v>73</v>
      </c>
      <c r="C265" s="283" t="s">
        <v>74</v>
      </c>
      <c r="D265" s="273">
        <v>112</v>
      </c>
      <c r="E265" s="273">
        <v>112</v>
      </c>
    </row>
    <row r="266" spans="1:5" ht="23.45" customHeight="1" x14ac:dyDescent="0.25">
      <c r="A266" s="7"/>
      <c r="B266" s="278" t="s">
        <v>65</v>
      </c>
      <c r="C266" s="314" t="s">
        <v>66</v>
      </c>
      <c r="D266" s="273">
        <v>588</v>
      </c>
      <c r="E266" s="273">
        <v>588</v>
      </c>
    </row>
    <row r="267" spans="1:5" ht="31.5" customHeight="1" x14ac:dyDescent="0.25">
      <c r="A267" s="7"/>
      <c r="B267" s="278" t="s">
        <v>16</v>
      </c>
      <c r="C267" s="289" t="s">
        <v>17</v>
      </c>
      <c r="D267" s="273">
        <v>3038.8</v>
      </c>
      <c r="E267" s="273">
        <v>3038.8</v>
      </c>
    </row>
    <row r="268" spans="1:5" ht="19.5" customHeight="1" x14ac:dyDescent="0.25">
      <c r="A268" s="42" t="s">
        <v>406</v>
      </c>
      <c r="B268" s="327"/>
      <c r="C268" s="43" t="s">
        <v>407</v>
      </c>
      <c r="D268" s="273">
        <f>D269</f>
        <v>550</v>
      </c>
      <c r="E268" s="273">
        <f>E269</f>
        <v>550</v>
      </c>
    </row>
    <row r="269" spans="1:5" ht="31.9" customHeight="1" x14ac:dyDescent="0.25">
      <c r="A269" s="7"/>
      <c r="B269" s="285" t="s">
        <v>73</v>
      </c>
      <c r="C269" s="283" t="s">
        <v>74</v>
      </c>
      <c r="D269" s="273">
        <v>550</v>
      </c>
      <c r="E269" s="273">
        <v>550</v>
      </c>
    </row>
    <row r="270" spans="1:5" ht="22.15" customHeight="1" x14ac:dyDescent="0.25">
      <c r="A270" s="42" t="s">
        <v>408</v>
      </c>
      <c r="B270" s="43"/>
      <c r="C270" s="43" t="s">
        <v>892</v>
      </c>
      <c r="D270" s="273">
        <f>D271</f>
        <v>2050</v>
      </c>
      <c r="E270" s="273">
        <f>E271</f>
        <v>2050</v>
      </c>
    </row>
    <row r="271" spans="1:5" ht="36.75" customHeight="1" x14ac:dyDescent="0.25">
      <c r="A271" s="334"/>
      <c r="B271" s="278" t="s">
        <v>16</v>
      </c>
      <c r="C271" s="289" t="s">
        <v>17</v>
      </c>
      <c r="D271" s="273">
        <v>2050</v>
      </c>
      <c r="E271" s="273">
        <v>2050</v>
      </c>
    </row>
    <row r="272" spans="1:5" ht="64.5" customHeight="1" x14ac:dyDescent="0.25">
      <c r="A272" s="335" t="s">
        <v>893</v>
      </c>
      <c r="B272" s="278"/>
      <c r="C272" s="289" t="s">
        <v>894</v>
      </c>
      <c r="D272" s="273">
        <f>D273</f>
        <v>650.79</v>
      </c>
      <c r="E272" s="273">
        <f>E273</f>
        <v>650.79</v>
      </c>
    </row>
    <row r="273" spans="1:7" ht="24" customHeight="1" x14ac:dyDescent="0.25">
      <c r="A273" s="296"/>
      <c r="B273" s="278" t="s">
        <v>65</v>
      </c>
      <c r="C273" s="314" t="s">
        <v>66</v>
      </c>
      <c r="D273" s="273">
        <v>650.79</v>
      </c>
      <c r="E273" s="273">
        <v>650.79</v>
      </c>
    </row>
    <row r="274" spans="1:7" ht="36.75" customHeight="1" x14ac:dyDescent="0.25">
      <c r="A274" s="42" t="s">
        <v>416</v>
      </c>
      <c r="B274" s="43"/>
      <c r="C274" s="43" t="s">
        <v>417</v>
      </c>
      <c r="D274" s="273">
        <f>D275</f>
        <v>2503.4</v>
      </c>
      <c r="E274" s="273">
        <f>E275</f>
        <v>2503.4</v>
      </c>
    </row>
    <row r="275" spans="1:7" ht="23.25" customHeight="1" x14ac:dyDescent="0.25">
      <c r="A275" s="296"/>
      <c r="B275" s="278" t="s">
        <v>65</v>
      </c>
      <c r="C275" s="314" t="s">
        <v>66</v>
      </c>
      <c r="D275" s="273">
        <v>2503.4</v>
      </c>
      <c r="E275" s="273">
        <v>2503.4</v>
      </c>
    </row>
    <row r="276" spans="1:7" ht="36.75" customHeight="1" x14ac:dyDescent="0.25">
      <c r="A276" s="42" t="s">
        <v>414</v>
      </c>
      <c r="B276" s="299"/>
      <c r="C276" s="299" t="s">
        <v>415</v>
      </c>
      <c r="D276" s="273">
        <f>D277</f>
        <v>195.5</v>
      </c>
      <c r="E276" s="273">
        <f>E277</f>
        <v>122.2</v>
      </c>
    </row>
    <row r="277" spans="1:7" ht="36.75" customHeight="1" x14ac:dyDescent="0.25">
      <c r="A277" s="42"/>
      <c r="B277" s="285" t="s">
        <v>73</v>
      </c>
      <c r="C277" s="283" t="s">
        <v>74</v>
      </c>
      <c r="D277" s="273">
        <v>195.5</v>
      </c>
      <c r="E277" s="273">
        <v>122.2</v>
      </c>
    </row>
    <row r="278" spans="1:7" ht="43.5" customHeight="1" x14ac:dyDescent="0.25">
      <c r="A278" s="42" t="s">
        <v>412</v>
      </c>
      <c r="B278" s="296"/>
      <c r="C278" s="336" t="s">
        <v>413</v>
      </c>
      <c r="D278" s="273">
        <f>D279</f>
        <v>13829.8</v>
      </c>
      <c r="E278" s="273">
        <f>E279</f>
        <v>13490.2</v>
      </c>
    </row>
    <row r="279" spans="1:7" ht="18.75" customHeight="1" x14ac:dyDescent="0.25">
      <c r="A279" s="7"/>
      <c r="B279" s="296">
        <v>800</v>
      </c>
      <c r="C279" s="284" t="s">
        <v>132</v>
      </c>
      <c r="D279" s="273">
        <v>13829.8</v>
      </c>
      <c r="E279" s="273">
        <v>13490.2</v>
      </c>
    </row>
    <row r="280" spans="1:7" ht="51" customHeight="1" x14ac:dyDescent="0.25">
      <c r="A280" s="42" t="s">
        <v>895</v>
      </c>
      <c r="B280" s="285"/>
      <c r="C280" s="283" t="s">
        <v>896</v>
      </c>
      <c r="D280" s="273">
        <f>D281</f>
        <v>2211.01316</v>
      </c>
      <c r="E280" s="273">
        <f>E281</f>
        <v>2284.2928200000001</v>
      </c>
    </row>
    <row r="281" spans="1:7" ht="30.75" customHeight="1" x14ac:dyDescent="0.25">
      <c r="A281" s="337"/>
      <c r="B281" s="303" t="s">
        <v>152</v>
      </c>
      <c r="C281" s="304" t="s">
        <v>153</v>
      </c>
      <c r="D281" s="273">
        <v>2211.01316</v>
      </c>
      <c r="E281" s="273">
        <v>2284.2928200000001</v>
      </c>
    </row>
    <row r="282" spans="1:7" ht="20.25" customHeight="1" x14ac:dyDescent="0.25">
      <c r="A282" s="104"/>
      <c r="B282" s="105"/>
      <c r="C282" s="106" t="s">
        <v>418</v>
      </c>
      <c r="D282" s="11">
        <f>D17+D66+D124+D151+D196+D219+D105+D95+D214</f>
        <v>497879.16795000003</v>
      </c>
      <c r="E282" s="11">
        <f>E17+E66+E124+E151+E196+E219+E105+E95+E214</f>
        <v>490373.62714</v>
      </c>
      <c r="F282" s="15" t="s">
        <v>504</v>
      </c>
      <c r="G282" s="338"/>
    </row>
    <row r="283" spans="1:7" ht="15" x14ac:dyDescent="0.25">
      <c r="D283" s="339"/>
    </row>
    <row r="284" spans="1:7" x14ac:dyDescent="0.2">
      <c r="D284" s="340"/>
      <c r="E284" s="14"/>
    </row>
    <row r="285" spans="1:7" x14ac:dyDescent="0.2">
      <c r="D285" s="12"/>
      <c r="E285" s="341"/>
    </row>
    <row r="286" spans="1:7" x14ac:dyDescent="0.2">
      <c r="D286" s="12"/>
      <c r="E286" s="12"/>
    </row>
    <row r="288" spans="1:7" x14ac:dyDescent="0.2">
      <c r="D288" s="342"/>
      <c r="E288" s="343"/>
    </row>
    <row r="290" spans="4:5" x14ac:dyDescent="0.2">
      <c r="D290" s="12"/>
      <c r="E290" s="12"/>
    </row>
  </sheetData>
  <mergeCells count="9">
    <mergeCell ref="C9:E9"/>
    <mergeCell ref="C10:E10"/>
    <mergeCell ref="A13:E13"/>
    <mergeCell ref="D1:E1"/>
    <mergeCell ref="C2:E2"/>
    <mergeCell ref="C3:E3"/>
    <mergeCell ref="D4:E4"/>
    <mergeCell ref="C7:E7"/>
    <mergeCell ref="C8:E8"/>
  </mergeCells>
  <pageMargins left="0.19685039370078741" right="0.15748031496062992" top="0.35433070866141736" bottom="0.15748031496062992" header="0.35433070866141736" footer="0.19685039370078741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577"/>
  <sheetViews>
    <sheetView view="pageBreakPreview" zoomScaleSheetLayoutView="100" workbookViewId="0">
      <selection activeCell="F4" sqref="F4:G4"/>
    </sheetView>
  </sheetViews>
  <sheetFormatPr defaultRowHeight="14.25" x14ac:dyDescent="0.2"/>
  <cols>
    <col min="1" max="1" width="4.140625" customWidth="1"/>
    <col min="2" max="2" width="5.42578125" customWidth="1"/>
    <col min="4" max="4" width="13.7109375" style="16" customWidth="1"/>
    <col min="6" max="6" width="48" customWidth="1"/>
    <col min="7" max="7" width="12.7109375" style="13" customWidth="1"/>
    <col min="8" max="10" width="9.140625" hidden="1" customWidth="1"/>
    <col min="11" max="11" width="11.85546875" hidden="1" customWidth="1"/>
    <col min="12" max="12" width="13.28515625" hidden="1" customWidth="1"/>
    <col min="13" max="13" width="12.42578125" hidden="1" customWidth="1"/>
    <col min="14" max="14" width="10.7109375" hidden="1" customWidth="1"/>
    <col min="15" max="15" width="10.28515625" hidden="1" customWidth="1"/>
    <col min="16" max="16" width="12.28515625" hidden="1" customWidth="1"/>
    <col min="17" max="17" width="13" hidden="1" customWidth="1"/>
    <col min="18" max="18" width="11.85546875" hidden="1" customWidth="1"/>
    <col min="19" max="19" width="11.28515625" hidden="1" customWidth="1"/>
    <col min="20" max="20" width="11" hidden="1" customWidth="1"/>
    <col min="21" max="21" width="11.28515625" hidden="1" customWidth="1"/>
    <col min="22" max="22" width="12.42578125" hidden="1" customWidth="1"/>
    <col min="23" max="23" width="13" hidden="1" customWidth="1"/>
    <col min="24" max="24" width="13.85546875" hidden="1" customWidth="1"/>
    <col min="25" max="25" width="10.28515625" hidden="1" customWidth="1"/>
    <col min="26" max="27" width="9.140625" hidden="1" customWidth="1"/>
    <col min="28" max="28" width="10.5703125" hidden="1" customWidth="1"/>
    <col min="29" max="29" width="9.42578125" hidden="1" customWidth="1"/>
    <col min="30" max="30" width="0.140625" hidden="1" customWidth="1"/>
    <col min="31" max="31" width="9.140625" hidden="1" customWidth="1"/>
    <col min="32" max="32" width="8.28515625" hidden="1" customWidth="1"/>
    <col min="33" max="33" width="2.5703125" customWidth="1"/>
    <col min="34" max="34" width="10.140625" hidden="1" customWidth="1"/>
    <col min="35" max="35" width="9.140625" bestFit="1" customWidth="1"/>
    <col min="36" max="36" width="15" customWidth="1"/>
  </cols>
  <sheetData>
    <row r="1" spans="2:7" ht="15" x14ac:dyDescent="0.25">
      <c r="F1" s="391" t="s">
        <v>651</v>
      </c>
      <c r="G1" s="391"/>
    </row>
    <row r="2" spans="2:7" ht="15" x14ac:dyDescent="0.25">
      <c r="F2" s="389" t="s">
        <v>0</v>
      </c>
      <c r="G2" s="389"/>
    </row>
    <row r="3" spans="2:7" ht="15" x14ac:dyDescent="0.25">
      <c r="F3" s="389" t="s">
        <v>1</v>
      </c>
      <c r="G3" s="389"/>
    </row>
    <row r="4" spans="2:7" ht="12.75" x14ac:dyDescent="0.2">
      <c r="F4" s="380" t="s">
        <v>907</v>
      </c>
      <c r="G4" s="381"/>
    </row>
    <row r="7" spans="2:7" ht="15" x14ac:dyDescent="0.25">
      <c r="F7" s="397" t="s">
        <v>515</v>
      </c>
      <c r="G7" s="397"/>
    </row>
    <row r="8" spans="2:7" ht="15" x14ac:dyDescent="0.25">
      <c r="F8" s="394" t="s">
        <v>0</v>
      </c>
      <c r="G8" s="394"/>
    </row>
    <row r="9" spans="2:7" ht="15" x14ac:dyDescent="0.25">
      <c r="F9" s="394" t="s">
        <v>1</v>
      </c>
      <c r="G9" s="395"/>
    </row>
    <row r="10" spans="2:7" ht="15" x14ac:dyDescent="0.25">
      <c r="F10" s="394" t="s">
        <v>2</v>
      </c>
      <c r="G10" s="394"/>
    </row>
    <row r="11" spans="2:7" x14ac:dyDescent="0.2">
      <c r="F11" s="17"/>
    </row>
    <row r="12" spans="2:7" x14ac:dyDescent="0.2">
      <c r="F12" s="17"/>
    </row>
    <row r="13" spans="2:7" ht="18.75" customHeight="1" x14ac:dyDescent="0.25">
      <c r="B13" s="396" t="s">
        <v>419</v>
      </c>
      <c r="C13" s="396"/>
      <c r="D13" s="396"/>
      <c r="E13" s="396"/>
      <c r="F13" s="396"/>
      <c r="G13" s="396"/>
    </row>
    <row r="14" spans="2:7" ht="15" customHeight="1" x14ac:dyDescent="0.2"/>
    <row r="15" spans="2:7" ht="18.75" customHeight="1" x14ac:dyDescent="0.2">
      <c r="B15" s="18" t="s">
        <v>420</v>
      </c>
      <c r="C15" s="7" t="s">
        <v>421</v>
      </c>
      <c r="D15" s="7" t="s">
        <v>4</v>
      </c>
      <c r="E15" s="7" t="s">
        <v>5</v>
      </c>
      <c r="F15" s="7" t="s">
        <v>6</v>
      </c>
      <c r="G15" s="7" t="s">
        <v>422</v>
      </c>
    </row>
    <row r="16" spans="2:7" ht="12.75" x14ac:dyDescent="0.2">
      <c r="B16" s="19">
        <v>1</v>
      </c>
      <c r="C16" s="19">
        <v>2</v>
      </c>
      <c r="D16" s="19">
        <v>3</v>
      </c>
      <c r="E16" s="19">
        <v>4</v>
      </c>
      <c r="F16" s="19">
        <v>5</v>
      </c>
      <c r="G16" s="19">
        <v>6</v>
      </c>
    </row>
    <row r="17" spans="2:36" ht="30" customHeight="1" x14ac:dyDescent="0.2">
      <c r="B17" s="344">
        <v>530</v>
      </c>
      <c r="C17" s="345"/>
      <c r="D17" s="346"/>
      <c r="E17" s="347"/>
      <c r="F17" s="348" t="s">
        <v>423</v>
      </c>
      <c r="G17" s="11">
        <f>G18</f>
        <v>1912.6</v>
      </c>
    </row>
    <row r="18" spans="2:36" ht="18.75" customHeight="1" x14ac:dyDescent="0.25">
      <c r="B18" s="345"/>
      <c r="C18" s="300" t="s">
        <v>424</v>
      </c>
      <c r="D18" s="300"/>
      <c r="E18" s="317"/>
      <c r="F18" s="349" t="s">
        <v>425</v>
      </c>
      <c r="G18" s="8">
        <f>G19+G28</f>
        <v>1912.6</v>
      </c>
      <c r="AD18" s="20"/>
    </row>
    <row r="19" spans="2:36" ht="60" x14ac:dyDescent="0.25">
      <c r="B19" s="345"/>
      <c r="C19" s="317" t="s">
        <v>426</v>
      </c>
      <c r="D19" s="300"/>
      <c r="E19" s="317"/>
      <c r="F19" s="287" t="s">
        <v>427</v>
      </c>
      <c r="G19" s="8">
        <f>G20</f>
        <v>1562.6</v>
      </c>
    </row>
    <row r="20" spans="2:36" ht="20.25" customHeight="1" x14ac:dyDescent="0.25">
      <c r="B20" s="345"/>
      <c r="C20" s="300"/>
      <c r="D20" s="285" t="s">
        <v>363</v>
      </c>
      <c r="E20" s="285"/>
      <c r="F20" s="328" t="s">
        <v>364</v>
      </c>
      <c r="G20" s="8">
        <f>G21</f>
        <v>1562.6</v>
      </c>
    </row>
    <row r="21" spans="2:36" ht="32.25" customHeight="1" x14ac:dyDescent="0.25">
      <c r="B21" s="345"/>
      <c r="C21" s="300"/>
      <c r="D21" s="42" t="s">
        <v>365</v>
      </c>
      <c r="E21" s="10"/>
      <c r="F21" s="43" t="s">
        <v>366</v>
      </c>
      <c r="G21" s="8">
        <f>G22+G24</f>
        <v>1562.6</v>
      </c>
    </row>
    <row r="22" spans="2:36" ht="33" customHeight="1" x14ac:dyDescent="0.25">
      <c r="B22" s="345"/>
      <c r="C22" s="300"/>
      <c r="D22" s="42" t="s">
        <v>371</v>
      </c>
      <c r="E22" s="10"/>
      <c r="F22" s="43" t="s">
        <v>372</v>
      </c>
      <c r="G22" s="8">
        <f>G23</f>
        <v>158</v>
      </c>
    </row>
    <row r="23" spans="2:36" ht="77.25" customHeight="1" x14ac:dyDescent="0.25">
      <c r="B23" s="345"/>
      <c r="C23" s="300"/>
      <c r="D23" s="42"/>
      <c r="E23" s="285" t="s">
        <v>249</v>
      </c>
      <c r="F23" s="283" t="s">
        <v>250</v>
      </c>
      <c r="G23" s="322">
        <v>158</v>
      </c>
    </row>
    <row r="24" spans="2:36" ht="30.75" customHeight="1" x14ac:dyDescent="0.25">
      <c r="B24" s="345"/>
      <c r="C24" s="300"/>
      <c r="D24" s="42" t="s">
        <v>375</v>
      </c>
      <c r="E24" s="292"/>
      <c r="F24" s="43" t="s">
        <v>276</v>
      </c>
      <c r="G24" s="8">
        <f>G25+G27+G26</f>
        <v>1404.6</v>
      </c>
      <c r="AJ24" s="21"/>
    </row>
    <row r="25" spans="2:36" ht="78" customHeight="1" x14ac:dyDescent="0.25">
      <c r="B25" s="345"/>
      <c r="C25" s="300"/>
      <c r="D25" s="296"/>
      <c r="E25" s="285" t="s">
        <v>249</v>
      </c>
      <c r="F25" s="283" t="s">
        <v>250</v>
      </c>
      <c r="G25" s="321">
        <v>1141.5</v>
      </c>
      <c r="AJ25" s="21"/>
    </row>
    <row r="26" spans="2:36" ht="31.15" customHeight="1" x14ac:dyDescent="0.25">
      <c r="B26" s="345"/>
      <c r="C26" s="300"/>
      <c r="D26" s="296"/>
      <c r="E26" s="285" t="s">
        <v>73</v>
      </c>
      <c r="F26" s="283" t="s">
        <v>74</v>
      </c>
      <c r="G26" s="8">
        <v>262.5</v>
      </c>
      <c r="AJ26" s="21"/>
    </row>
    <row r="27" spans="2:36" ht="17.25" customHeight="1" x14ac:dyDescent="0.25">
      <c r="B27" s="345"/>
      <c r="C27" s="300"/>
      <c r="D27" s="300"/>
      <c r="E27" s="296">
        <v>800</v>
      </c>
      <c r="F27" s="284" t="s">
        <v>132</v>
      </c>
      <c r="G27" s="8">
        <v>0.6</v>
      </c>
      <c r="AJ27" s="21"/>
    </row>
    <row r="28" spans="2:36" ht="18.75" customHeight="1" x14ac:dyDescent="0.25">
      <c r="B28" s="345"/>
      <c r="C28" s="296" t="s">
        <v>428</v>
      </c>
      <c r="D28" s="296"/>
      <c r="E28" s="296"/>
      <c r="F28" s="284" t="s">
        <v>429</v>
      </c>
      <c r="G28" s="8">
        <f>G29</f>
        <v>350</v>
      </c>
    </row>
    <row r="29" spans="2:36" ht="15" x14ac:dyDescent="0.25">
      <c r="B29" s="345"/>
      <c r="C29" s="345"/>
      <c r="D29" s="285" t="s">
        <v>363</v>
      </c>
      <c r="E29" s="285"/>
      <c r="F29" s="328" t="s">
        <v>364</v>
      </c>
      <c r="G29" s="8">
        <f>G30</f>
        <v>350</v>
      </c>
    </row>
    <row r="30" spans="2:36" ht="33.75" customHeight="1" x14ac:dyDescent="0.25">
      <c r="B30" s="345"/>
      <c r="C30" s="345"/>
      <c r="D30" s="42" t="s">
        <v>398</v>
      </c>
      <c r="E30" s="292"/>
      <c r="F30" s="43" t="s">
        <v>399</v>
      </c>
      <c r="G30" s="8">
        <f>G31</f>
        <v>350</v>
      </c>
    </row>
    <row r="31" spans="2:36" ht="26.25" customHeight="1" x14ac:dyDescent="0.25">
      <c r="B31" s="345"/>
      <c r="C31" s="345"/>
      <c r="D31" s="42" t="s">
        <v>406</v>
      </c>
      <c r="E31" s="327"/>
      <c r="F31" s="43" t="s">
        <v>407</v>
      </c>
      <c r="G31" s="8">
        <f>G32</f>
        <v>350</v>
      </c>
    </row>
    <row r="32" spans="2:36" ht="35.25" customHeight="1" x14ac:dyDescent="0.25">
      <c r="B32" s="345"/>
      <c r="C32" s="345"/>
      <c r="D32" s="7"/>
      <c r="E32" s="285" t="s">
        <v>73</v>
      </c>
      <c r="F32" s="283" t="s">
        <v>74</v>
      </c>
      <c r="G32" s="8">
        <v>350</v>
      </c>
    </row>
    <row r="33" spans="2:7" ht="60.75" customHeight="1" x14ac:dyDescent="0.2">
      <c r="B33" s="377" t="s">
        <v>441</v>
      </c>
      <c r="C33" s="345"/>
      <c r="D33" s="346"/>
      <c r="E33" s="347"/>
      <c r="F33" s="351" t="s">
        <v>430</v>
      </c>
      <c r="G33" s="363">
        <f t="shared" ref="G33:G37" si="0">G34</f>
        <v>100</v>
      </c>
    </row>
    <row r="34" spans="2:7" ht="17.25" customHeight="1" x14ac:dyDescent="0.25">
      <c r="B34" s="345"/>
      <c r="C34" s="300" t="s">
        <v>424</v>
      </c>
      <c r="D34" s="300"/>
      <c r="E34" s="317"/>
      <c r="F34" s="349" t="s">
        <v>425</v>
      </c>
      <c r="G34" s="8">
        <f t="shared" si="0"/>
        <v>100</v>
      </c>
    </row>
    <row r="35" spans="2:7" ht="17.25" customHeight="1" x14ac:dyDescent="0.25">
      <c r="B35" s="345"/>
      <c r="C35" s="300" t="s">
        <v>428</v>
      </c>
      <c r="D35" s="300"/>
      <c r="E35" s="317"/>
      <c r="F35" s="287" t="s">
        <v>429</v>
      </c>
      <c r="G35" s="8">
        <f t="shared" si="0"/>
        <v>100</v>
      </c>
    </row>
    <row r="36" spans="2:7" ht="18.75" customHeight="1" x14ac:dyDescent="0.25">
      <c r="B36" s="345"/>
      <c r="C36" s="345"/>
      <c r="D36" s="285" t="s">
        <v>363</v>
      </c>
      <c r="E36" s="285"/>
      <c r="F36" s="319" t="s">
        <v>364</v>
      </c>
      <c r="G36" s="8">
        <f t="shared" si="0"/>
        <v>100</v>
      </c>
    </row>
    <row r="37" spans="2:7" ht="35.25" customHeight="1" x14ac:dyDescent="0.25">
      <c r="B37" s="345"/>
      <c r="C37" s="345"/>
      <c r="D37" s="42" t="s">
        <v>398</v>
      </c>
      <c r="E37" s="292"/>
      <c r="F37" s="43" t="s">
        <v>399</v>
      </c>
      <c r="G37" s="8">
        <f t="shared" si="0"/>
        <v>100</v>
      </c>
    </row>
    <row r="38" spans="2:7" ht="22.5" customHeight="1" x14ac:dyDescent="0.25">
      <c r="B38" s="345"/>
      <c r="C38" s="345"/>
      <c r="D38" s="42" t="s">
        <v>410</v>
      </c>
      <c r="E38" s="43"/>
      <c r="F38" s="43" t="s">
        <v>411</v>
      </c>
      <c r="G38" s="273">
        <f>G39+G40</f>
        <v>100</v>
      </c>
    </row>
    <row r="39" spans="2:7" ht="35.25" customHeight="1" x14ac:dyDescent="0.25">
      <c r="B39" s="345"/>
      <c r="C39" s="345"/>
      <c r="D39" s="334"/>
      <c r="E39" s="285" t="s">
        <v>73</v>
      </c>
      <c r="F39" s="283" t="s">
        <v>74</v>
      </c>
      <c r="G39" s="273">
        <v>98.655000000000001</v>
      </c>
    </row>
    <row r="40" spans="2:7" ht="20.25" customHeight="1" x14ac:dyDescent="0.25">
      <c r="B40" s="345"/>
      <c r="C40" s="345"/>
      <c r="D40" s="334"/>
      <c r="E40" s="296">
        <v>800</v>
      </c>
      <c r="F40" s="284" t="s">
        <v>132</v>
      </c>
      <c r="G40" s="273">
        <v>1.345</v>
      </c>
    </row>
    <row r="41" spans="2:7" ht="48" customHeight="1" x14ac:dyDescent="0.2">
      <c r="B41" s="350">
        <v>574</v>
      </c>
      <c r="C41" s="345"/>
      <c r="D41" s="346"/>
      <c r="E41" s="347"/>
      <c r="F41" s="351" t="s">
        <v>431</v>
      </c>
      <c r="G41" s="11">
        <f>G99+G238+G287+G42+G215+G88+G81</f>
        <v>404176.31397000002</v>
      </c>
    </row>
    <row r="42" spans="2:7" ht="15.75" customHeight="1" x14ac:dyDescent="0.25">
      <c r="B42" s="350"/>
      <c r="C42" s="300" t="s">
        <v>424</v>
      </c>
      <c r="D42" s="300"/>
      <c r="E42" s="300"/>
      <c r="F42" s="349" t="s">
        <v>425</v>
      </c>
      <c r="G42" s="273">
        <f>G43</f>
        <v>575.33000000000004</v>
      </c>
    </row>
    <row r="43" spans="2:7" ht="18.75" customHeight="1" x14ac:dyDescent="0.25">
      <c r="B43" s="350"/>
      <c r="C43" s="296" t="s">
        <v>428</v>
      </c>
      <c r="D43" s="296"/>
      <c r="E43" s="296"/>
      <c r="F43" s="284" t="s">
        <v>429</v>
      </c>
      <c r="G43" s="273">
        <f>G44+G54</f>
        <v>575.33000000000004</v>
      </c>
    </row>
    <row r="44" spans="2:7" ht="48.75" customHeight="1" x14ac:dyDescent="0.25">
      <c r="B44" s="350"/>
      <c r="C44" s="345"/>
      <c r="D44" s="42" t="s">
        <v>114</v>
      </c>
      <c r="E44" s="291"/>
      <c r="F44" s="291" t="s">
        <v>432</v>
      </c>
      <c r="G44" s="273">
        <f>G45</f>
        <v>271</v>
      </c>
    </row>
    <row r="45" spans="2:7" ht="49.5" customHeight="1" x14ac:dyDescent="0.25">
      <c r="B45" s="350"/>
      <c r="C45" s="345"/>
      <c r="D45" s="42" t="s">
        <v>116</v>
      </c>
      <c r="E45" s="291"/>
      <c r="F45" s="281" t="s">
        <v>117</v>
      </c>
      <c r="G45" s="8">
        <f>G46+G49</f>
        <v>271</v>
      </c>
    </row>
    <row r="46" spans="2:7" ht="55.9" customHeight="1" x14ac:dyDescent="0.25">
      <c r="B46" s="350"/>
      <c r="C46" s="345"/>
      <c r="D46" s="42" t="s">
        <v>118</v>
      </c>
      <c r="E46" s="43"/>
      <c r="F46" s="43" t="s">
        <v>119</v>
      </c>
      <c r="G46" s="8">
        <f>G47</f>
        <v>66</v>
      </c>
    </row>
    <row r="47" spans="2:7" ht="30" customHeight="1" x14ac:dyDescent="0.25">
      <c r="B47" s="350"/>
      <c r="C47" s="345"/>
      <c r="D47" s="42" t="s">
        <v>120</v>
      </c>
      <c r="E47" s="280"/>
      <c r="F47" s="280" t="s">
        <v>121</v>
      </c>
      <c r="G47" s="8">
        <f>G48</f>
        <v>66</v>
      </c>
    </row>
    <row r="48" spans="2:7" ht="46.5" customHeight="1" x14ac:dyDescent="0.25">
      <c r="B48" s="350"/>
      <c r="C48" s="345"/>
      <c r="D48" s="292"/>
      <c r="E48" s="278" t="s">
        <v>16</v>
      </c>
      <c r="F48" s="289" t="s">
        <v>17</v>
      </c>
      <c r="G48" s="8">
        <v>66</v>
      </c>
    </row>
    <row r="49" spans="2:7" ht="53.25" customHeight="1" x14ac:dyDescent="0.25">
      <c r="B49" s="350"/>
      <c r="C49" s="345"/>
      <c r="D49" s="42" t="s">
        <v>122</v>
      </c>
      <c r="E49" s="43"/>
      <c r="F49" s="43" t="s">
        <v>123</v>
      </c>
      <c r="G49" s="8">
        <f>G50+G52</f>
        <v>205</v>
      </c>
    </row>
    <row r="50" spans="2:7" ht="32.25" customHeight="1" x14ac:dyDescent="0.25">
      <c r="B50" s="350"/>
      <c r="C50" s="345"/>
      <c r="D50" s="42" t="s">
        <v>124</v>
      </c>
      <c r="E50" s="280"/>
      <c r="F50" s="280" t="s">
        <v>125</v>
      </c>
      <c r="G50" s="8">
        <f>G51</f>
        <v>175</v>
      </c>
    </row>
    <row r="51" spans="2:7" ht="49.5" customHeight="1" x14ac:dyDescent="0.25">
      <c r="B51" s="350"/>
      <c r="C51" s="345"/>
      <c r="D51" s="292"/>
      <c r="E51" s="278" t="s">
        <v>16</v>
      </c>
      <c r="F51" s="289" t="s">
        <v>17</v>
      </c>
      <c r="G51" s="8">
        <v>175</v>
      </c>
    </row>
    <row r="52" spans="2:7" ht="63" customHeight="1" x14ac:dyDescent="0.25">
      <c r="B52" s="350"/>
      <c r="C52" s="345"/>
      <c r="D52" s="42" t="s">
        <v>126</v>
      </c>
      <c r="E52" s="280"/>
      <c r="F52" s="280" t="s">
        <v>127</v>
      </c>
      <c r="G52" s="8">
        <f>G53</f>
        <v>30</v>
      </c>
    </row>
    <row r="53" spans="2:7" ht="46.5" customHeight="1" x14ac:dyDescent="0.25">
      <c r="B53" s="350"/>
      <c r="C53" s="345"/>
      <c r="D53" s="292"/>
      <c r="E53" s="278" t="s">
        <v>16</v>
      </c>
      <c r="F53" s="289" t="s">
        <v>17</v>
      </c>
      <c r="G53" s="8">
        <v>30</v>
      </c>
    </row>
    <row r="54" spans="2:7" ht="33" customHeight="1" x14ac:dyDescent="0.25">
      <c r="B54" s="350"/>
      <c r="C54" s="345"/>
      <c r="D54" s="42" t="s">
        <v>279</v>
      </c>
      <c r="E54" s="287"/>
      <c r="F54" s="287" t="s">
        <v>280</v>
      </c>
      <c r="G54" s="8">
        <f>G55</f>
        <v>304.33000000000004</v>
      </c>
    </row>
    <row r="55" spans="2:7" ht="46.5" customHeight="1" x14ac:dyDescent="0.25">
      <c r="B55" s="350"/>
      <c r="C55" s="345"/>
      <c r="D55" s="292" t="s">
        <v>281</v>
      </c>
      <c r="E55" s="43"/>
      <c r="F55" s="43" t="s">
        <v>282</v>
      </c>
      <c r="G55" s="8">
        <f>G56+G67+G70</f>
        <v>304.33000000000004</v>
      </c>
    </row>
    <row r="56" spans="2:7" ht="33" customHeight="1" x14ac:dyDescent="0.25">
      <c r="B56" s="350"/>
      <c r="C56" s="345"/>
      <c r="D56" s="292" t="s">
        <v>283</v>
      </c>
      <c r="E56" s="284"/>
      <c r="F56" s="284" t="s">
        <v>284</v>
      </c>
      <c r="G56" s="8">
        <f>G57+G59+G61+G63+G65</f>
        <v>160.33000000000001</v>
      </c>
    </row>
    <row r="57" spans="2:7" ht="36.6" customHeight="1" x14ac:dyDescent="0.25">
      <c r="B57" s="350"/>
      <c r="C57" s="345"/>
      <c r="D57" s="292" t="s">
        <v>285</v>
      </c>
      <c r="E57" s="284"/>
      <c r="F57" s="284" t="s">
        <v>286</v>
      </c>
      <c r="G57" s="8">
        <f>G58</f>
        <v>67.2</v>
      </c>
    </row>
    <row r="58" spans="2:7" ht="46.5" customHeight="1" x14ac:dyDescent="0.25">
      <c r="B58" s="350"/>
      <c r="C58" s="345"/>
      <c r="D58" s="296"/>
      <c r="E58" s="278" t="s">
        <v>16</v>
      </c>
      <c r="F58" s="289" t="s">
        <v>17</v>
      </c>
      <c r="G58" s="8">
        <v>67.2</v>
      </c>
    </row>
    <row r="59" spans="2:7" ht="35.25" customHeight="1" x14ac:dyDescent="0.25">
      <c r="B59" s="350"/>
      <c r="C59" s="345"/>
      <c r="D59" s="292" t="s">
        <v>287</v>
      </c>
      <c r="E59" s="284"/>
      <c r="F59" s="284" t="s">
        <v>288</v>
      </c>
      <c r="G59" s="8">
        <f>G60</f>
        <v>25</v>
      </c>
    </row>
    <row r="60" spans="2:7" ht="52.5" customHeight="1" x14ac:dyDescent="0.25">
      <c r="B60" s="350"/>
      <c r="C60" s="345"/>
      <c r="D60" s="296"/>
      <c r="E60" s="278" t="s">
        <v>16</v>
      </c>
      <c r="F60" s="289" t="s">
        <v>17</v>
      </c>
      <c r="G60" s="8">
        <v>25</v>
      </c>
    </row>
    <row r="61" spans="2:7" ht="61.15" customHeight="1" x14ac:dyDescent="0.25">
      <c r="B61" s="350"/>
      <c r="C61" s="345"/>
      <c r="D61" s="292" t="s">
        <v>289</v>
      </c>
      <c r="E61" s="284"/>
      <c r="F61" s="284" t="s">
        <v>290</v>
      </c>
      <c r="G61" s="8">
        <f>G62</f>
        <v>10</v>
      </c>
    </row>
    <row r="62" spans="2:7" ht="46.5" customHeight="1" x14ac:dyDescent="0.25">
      <c r="B62" s="350"/>
      <c r="C62" s="345"/>
      <c r="D62" s="292"/>
      <c r="E62" s="278" t="s">
        <v>16</v>
      </c>
      <c r="F62" s="289" t="s">
        <v>17</v>
      </c>
      <c r="G62" s="8">
        <v>10</v>
      </c>
    </row>
    <row r="63" spans="2:7" ht="63.6" customHeight="1" x14ac:dyDescent="0.25">
      <c r="B63" s="350"/>
      <c r="C63" s="345"/>
      <c r="D63" s="292" t="s">
        <v>291</v>
      </c>
      <c r="E63" s="284"/>
      <c r="F63" s="284" t="s">
        <v>292</v>
      </c>
      <c r="G63" s="8">
        <f>G64</f>
        <v>20</v>
      </c>
    </row>
    <row r="64" spans="2:7" ht="46.5" customHeight="1" x14ac:dyDescent="0.25">
      <c r="B64" s="350"/>
      <c r="C64" s="345"/>
      <c r="D64" s="292"/>
      <c r="E64" s="278" t="s">
        <v>16</v>
      </c>
      <c r="F64" s="289" t="s">
        <v>17</v>
      </c>
      <c r="G64" s="8">
        <v>20</v>
      </c>
    </row>
    <row r="65" spans="2:7" ht="22.15" customHeight="1" x14ac:dyDescent="0.25">
      <c r="B65" s="350"/>
      <c r="C65" s="345"/>
      <c r="D65" s="292" t="s">
        <v>293</v>
      </c>
      <c r="E65" s="284"/>
      <c r="F65" s="284" t="s">
        <v>294</v>
      </c>
      <c r="G65" s="8">
        <f>G66</f>
        <v>38.130000000000003</v>
      </c>
    </row>
    <row r="66" spans="2:7" ht="46.5" customHeight="1" x14ac:dyDescent="0.25">
      <c r="B66" s="350"/>
      <c r="C66" s="345"/>
      <c r="D66" s="296"/>
      <c r="E66" s="278" t="s">
        <v>16</v>
      </c>
      <c r="F66" s="289" t="s">
        <v>17</v>
      </c>
      <c r="G66" s="8">
        <v>38.130000000000003</v>
      </c>
    </row>
    <row r="67" spans="2:7" ht="33" customHeight="1" x14ac:dyDescent="0.25">
      <c r="B67" s="350"/>
      <c r="C67" s="345"/>
      <c r="D67" s="292" t="s">
        <v>295</v>
      </c>
      <c r="E67" s="284"/>
      <c r="F67" s="284" t="s">
        <v>296</v>
      </c>
      <c r="G67" s="8">
        <f>G68</f>
        <v>92</v>
      </c>
    </row>
    <row r="68" spans="2:7" ht="46.5" customHeight="1" x14ac:dyDescent="0.25">
      <c r="B68" s="350"/>
      <c r="C68" s="345"/>
      <c r="D68" s="292" t="s">
        <v>297</v>
      </c>
      <c r="E68" s="287"/>
      <c r="F68" s="287" t="s">
        <v>298</v>
      </c>
      <c r="G68" s="8">
        <f>G69</f>
        <v>92</v>
      </c>
    </row>
    <row r="69" spans="2:7" ht="46.5" customHeight="1" x14ac:dyDescent="0.25">
      <c r="B69" s="350"/>
      <c r="C69" s="345"/>
      <c r="D69" s="296"/>
      <c r="E69" s="278" t="s">
        <v>16</v>
      </c>
      <c r="F69" s="289" t="s">
        <v>17</v>
      </c>
      <c r="G69" s="8">
        <v>92</v>
      </c>
    </row>
    <row r="70" spans="2:7" ht="31.9" customHeight="1" x14ac:dyDescent="0.25">
      <c r="B70" s="350"/>
      <c r="C70" s="345"/>
      <c r="D70" s="292" t="s">
        <v>299</v>
      </c>
      <c r="E70" s="284"/>
      <c r="F70" s="284" t="s">
        <v>300</v>
      </c>
      <c r="G70" s="8">
        <f>G71+G73+G75+G77+G79</f>
        <v>52</v>
      </c>
    </row>
    <row r="71" spans="2:7" ht="25.15" customHeight="1" x14ac:dyDescent="0.25">
      <c r="B71" s="350"/>
      <c r="C71" s="345"/>
      <c r="D71" s="292" t="s">
        <v>301</v>
      </c>
      <c r="E71" s="284"/>
      <c r="F71" s="284" t="s">
        <v>302</v>
      </c>
      <c r="G71" s="8">
        <f>G72</f>
        <v>10</v>
      </c>
    </row>
    <row r="72" spans="2:7" ht="46.5" customHeight="1" x14ac:dyDescent="0.25">
      <c r="B72" s="350"/>
      <c r="C72" s="345"/>
      <c r="D72" s="292"/>
      <c r="E72" s="278" t="s">
        <v>16</v>
      </c>
      <c r="F72" s="289" t="s">
        <v>17</v>
      </c>
      <c r="G72" s="8">
        <v>10</v>
      </c>
    </row>
    <row r="73" spans="2:7" ht="32.450000000000003" customHeight="1" x14ac:dyDescent="0.25">
      <c r="B73" s="350"/>
      <c r="C73" s="345"/>
      <c r="D73" s="292" t="s">
        <v>303</v>
      </c>
      <c r="E73" s="284"/>
      <c r="F73" s="284" t="s">
        <v>304</v>
      </c>
      <c r="G73" s="8">
        <f>G74</f>
        <v>26</v>
      </c>
    </row>
    <row r="74" spans="2:7" ht="46.5" customHeight="1" x14ac:dyDescent="0.25">
      <c r="B74" s="350"/>
      <c r="C74" s="345"/>
      <c r="D74" s="292"/>
      <c r="E74" s="278" t="s">
        <v>16</v>
      </c>
      <c r="F74" s="289" t="s">
        <v>17</v>
      </c>
      <c r="G74" s="8">
        <v>26</v>
      </c>
    </row>
    <row r="75" spans="2:7" ht="35.450000000000003" customHeight="1" x14ac:dyDescent="0.25">
      <c r="B75" s="350"/>
      <c r="C75" s="345"/>
      <c r="D75" s="292" t="s">
        <v>305</v>
      </c>
      <c r="E75" s="284"/>
      <c r="F75" s="284" t="s">
        <v>306</v>
      </c>
      <c r="G75" s="8">
        <f>G76</f>
        <v>10</v>
      </c>
    </row>
    <row r="76" spans="2:7" ht="46.5" customHeight="1" x14ac:dyDescent="0.25">
      <c r="B76" s="350"/>
      <c r="C76" s="345"/>
      <c r="D76" s="292"/>
      <c r="E76" s="278" t="s">
        <v>16</v>
      </c>
      <c r="F76" s="289" t="s">
        <v>17</v>
      </c>
      <c r="G76" s="8">
        <v>10</v>
      </c>
    </row>
    <row r="77" spans="2:7" ht="45.75" customHeight="1" x14ac:dyDescent="0.25">
      <c r="B77" s="350"/>
      <c r="C77" s="345"/>
      <c r="D77" s="292" t="s">
        <v>307</v>
      </c>
      <c r="E77" s="284"/>
      <c r="F77" s="284" t="s">
        <v>308</v>
      </c>
      <c r="G77" s="8">
        <f>G78</f>
        <v>3</v>
      </c>
    </row>
    <row r="78" spans="2:7" ht="46.5" customHeight="1" x14ac:dyDescent="0.25">
      <c r="B78" s="350"/>
      <c r="C78" s="345"/>
      <c r="D78" s="292"/>
      <c r="E78" s="278" t="s">
        <v>16</v>
      </c>
      <c r="F78" s="289" t="s">
        <v>17</v>
      </c>
      <c r="G78" s="8">
        <v>3</v>
      </c>
    </row>
    <row r="79" spans="2:7" ht="59.45" customHeight="1" x14ac:dyDescent="0.25">
      <c r="B79" s="350"/>
      <c r="C79" s="345"/>
      <c r="D79" s="292" t="s">
        <v>309</v>
      </c>
      <c r="E79" s="284"/>
      <c r="F79" s="284" t="s">
        <v>310</v>
      </c>
      <c r="G79" s="8">
        <f>G80</f>
        <v>3</v>
      </c>
    </row>
    <row r="80" spans="2:7" ht="46.5" customHeight="1" x14ac:dyDescent="0.25">
      <c r="B80" s="350"/>
      <c r="C80" s="345"/>
      <c r="D80" s="296"/>
      <c r="E80" s="278" t="s">
        <v>16</v>
      </c>
      <c r="F80" s="289" t="s">
        <v>17</v>
      </c>
      <c r="G80" s="8">
        <v>3</v>
      </c>
    </row>
    <row r="81" spans="2:7" ht="21" customHeight="1" x14ac:dyDescent="0.25">
      <c r="B81" s="350"/>
      <c r="C81" s="300" t="s">
        <v>471</v>
      </c>
      <c r="D81" s="317"/>
      <c r="E81" s="317"/>
      <c r="F81" s="358" t="s">
        <v>472</v>
      </c>
      <c r="G81" s="8">
        <f t="shared" ref="G81:G86" si="1">G82</f>
        <v>60</v>
      </c>
    </row>
    <row r="82" spans="2:7" ht="26.25" customHeight="1" x14ac:dyDescent="0.25">
      <c r="B82" s="350"/>
      <c r="C82" s="7" t="s">
        <v>482</v>
      </c>
      <c r="D82" s="308"/>
      <c r="E82" s="7"/>
      <c r="F82" s="360" t="s">
        <v>483</v>
      </c>
      <c r="G82" s="8">
        <f t="shared" si="1"/>
        <v>60</v>
      </c>
    </row>
    <row r="83" spans="2:7" ht="33" customHeight="1" x14ac:dyDescent="0.25">
      <c r="B83" s="350"/>
      <c r="C83" s="296"/>
      <c r="D83" s="42" t="s">
        <v>128</v>
      </c>
      <c r="E83" s="293"/>
      <c r="F83" s="284" t="s">
        <v>475</v>
      </c>
      <c r="G83" s="8">
        <f t="shared" si="1"/>
        <v>60</v>
      </c>
    </row>
    <row r="84" spans="2:7" ht="46.5" customHeight="1" x14ac:dyDescent="0.25">
      <c r="B84" s="350"/>
      <c r="C84" s="296"/>
      <c r="D84" s="42" t="s">
        <v>139</v>
      </c>
      <c r="E84" s="296"/>
      <c r="F84" s="43" t="s">
        <v>140</v>
      </c>
      <c r="G84" s="8">
        <f t="shared" si="1"/>
        <v>60</v>
      </c>
    </row>
    <row r="85" spans="2:7" ht="57.75" customHeight="1" x14ac:dyDescent="0.25">
      <c r="B85" s="350"/>
      <c r="C85" s="296"/>
      <c r="D85" s="42" t="s">
        <v>141</v>
      </c>
      <c r="E85" s="43"/>
      <c r="F85" s="43" t="s">
        <v>142</v>
      </c>
      <c r="G85" s="8">
        <f t="shared" si="1"/>
        <v>60</v>
      </c>
    </row>
    <row r="86" spans="2:7" ht="57" customHeight="1" x14ac:dyDescent="0.25">
      <c r="B86" s="350"/>
      <c r="C86" s="296"/>
      <c r="D86" s="42" t="s">
        <v>143</v>
      </c>
      <c r="E86" s="43"/>
      <c r="F86" s="43" t="s">
        <v>144</v>
      </c>
      <c r="G86" s="8">
        <f t="shared" si="1"/>
        <v>60</v>
      </c>
    </row>
    <row r="87" spans="2:7" ht="52.5" customHeight="1" x14ac:dyDescent="0.25">
      <c r="B87" s="350"/>
      <c r="C87" s="296"/>
      <c r="D87" s="42"/>
      <c r="E87" s="278" t="s">
        <v>16</v>
      </c>
      <c r="F87" s="289" t="s">
        <v>17</v>
      </c>
      <c r="G87" s="8">
        <v>60</v>
      </c>
    </row>
    <row r="88" spans="2:7" ht="19.5" customHeight="1" x14ac:dyDescent="0.25">
      <c r="B88" s="350"/>
      <c r="C88" s="300" t="s">
        <v>433</v>
      </c>
      <c r="D88" s="300"/>
      <c r="E88" s="317"/>
      <c r="F88" s="352" t="s">
        <v>434</v>
      </c>
      <c r="G88" s="8">
        <f>G89</f>
        <v>30</v>
      </c>
    </row>
    <row r="89" spans="2:7" ht="33" customHeight="1" x14ac:dyDescent="0.25">
      <c r="B89" s="350"/>
      <c r="C89" s="296" t="s">
        <v>435</v>
      </c>
      <c r="D89" s="313"/>
      <c r="E89" s="308"/>
      <c r="F89" s="284" t="s">
        <v>436</v>
      </c>
      <c r="G89" s="8">
        <f>G90</f>
        <v>30</v>
      </c>
    </row>
    <row r="90" spans="2:7" ht="48.6" customHeight="1" x14ac:dyDescent="0.25">
      <c r="B90" s="350"/>
      <c r="C90" s="296"/>
      <c r="D90" s="42" t="s">
        <v>145</v>
      </c>
      <c r="E90" s="300"/>
      <c r="F90" s="287" t="s">
        <v>146</v>
      </c>
      <c r="G90" s="8">
        <f>G91</f>
        <v>30</v>
      </c>
    </row>
    <row r="91" spans="2:7" ht="23.45" customHeight="1" x14ac:dyDescent="0.25">
      <c r="B91" s="350"/>
      <c r="C91" s="296"/>
      <c r="D91" s="42" t="s">
        <v>178</v>
      </c>
      <c r="E91" s="296"/>
      <c r="F91" s="43" t="s">
        <v>179</v>
      </c>
      <c r="G91" s="8">
        <f>G92</f>
        <v>30</v>
      </c>
    </row>
    <row r="92" spans="2:7" ht="32.25" customHeight="1" x14ac:dyDescent="0.25">
      <c r="B92" s="350"/>
      <c r="C92" s="296"/>
      <c r="D92" s="297" t="s">
        <v>184</v>
      </c>
      <c r="E92" s="9"/>
      <c r="F92" s="301" t="s">
        <v>185</v>
      </c>
      <c r="G92" s="8">
        <f>G95+G97+G93</f>
        <v>30</v>
      </c>
    </row>
    <row r="93" spans="2:7" ht="32.25" customHeight="1" x14ac:dyDescent="0.25">
      <c r="B93" s="350"/>
      <c r="C93" s="296"/>
      <c r="D93" s="42" t="s">
        <v>186</v>
      </c>
      <c r="E93" s="311"/>
      <c r="F93" s="312" t="s">
        <v>187</v>
      </c>
      <c r="G93" s="8">
        <f>G94</f>
        <v>3</v>
      </c>
    </row>
    <row r="94" spans="2:7" ht="32.25" customHeight="1" x14ac:dyDescent="0.25">
      <c r="B94" s="350"/>
      <c r="C94" s="296"/>
      <c r="D94" s="313"/>
      <c r="E94" s="285" t="s">
        <v>73</v>
      </c>
      <c r="F94" s="283" t="s">
        <v>74</v>
      </c>
      <c r="G94" s="8">
        <v>3</v>
      </c>
    </row>
    <row r="95" spans="2:7" ht="62.45" customHeight="1" x14ac:dyDescent="0.25">
      <c r="B95" s="350"/>
      <c r="C95" s="296"/>
      <c r="D95" s="42" t="s">
        <v>188</v>
      </c>
      <c r="E95" s="306"/>
      <c r="F95" s="306" t="s">
        <v>189</v>
      </c>
      <c r="G95" s="8">
        <f>G96</f>
        <v>22</v>
      </c>
    </row>
    <row r="96" spans="2:7" ht="48.75" customHeight="1" x14ac:dyDescent="0.25">
      <c r="B96" s="350"/>
      <c r="C96" s="296"/>
      <c r="D96" s="313"/>
      <c r="E96" s="278" t="s">
        <v>16</v>
      </c>
      <c r="F96" s="289" t="s">
        <v>17</v>
      </c>
      <c r="G96" s="8">
        <v>22</v>
      </c>
    </row>
    <row r="97" spans="2:36" ht="51" customHeight="1" x14ac:dyDescent="0.25">
      <c r="B97" s="350"/>
      <c r="C97" s="296"/>
      <c r="D97" s="42" t="s">
        <v>190</v>
      </c>
      <c r="E97" s="306"/>
      <c r="F97" s="306" t="s">
        <v>191</v>
      </c>
      <c r="G97" s="273">
        <f>G98</f>
        <v>5</v>
      </c>
    </row>
    <row r="98" spans="2:36" ht="50.25" customHeight="1" x14ac:dyDescent="0.25">
      <c r="B98" s="350"/>
      <c r="C98" s="296"/>
      <c r="D98" s="313"/>
      <c r="E98" s="278" t="s">
        <v>16</v>
      </c>
      <c r="F98" s="289" t="s">
        <v>17</v>
      </c>
      <c r="G98" s="273">
        <v>5</v>
      </c>
    </row>
    <row r="99" spans="2:36" ht="15" x14ac:dyDescent="0.25">
      <c r="B99" s="345"/>
      <c r="C99" s="300" t="s">
        <v>437</v>
      </c>
      <c r="D99" s="300"/>
      <c r="E99" s="317"/>
      <c r="F99" s="352" t="s">
        <v>438</v>
      </c>
      <c r="G99" s="8">
        <f>G100+G125+G163+G189+G152</f>
        <v>346952.26899999997</v>
      </c>
    </row>
    <row r="100" spans="2:36" ht="15" x14ac:dyDescent="0.25">
      <c r="B100" s="345"/>
      <c r="C100" s="300" t="s">
        <v>439</v>
      </c>
      <c r="D100" s="315"/>
      <c r="E100" s="353"/>
      <c r="F100" s="287" t="s">
        <v>440</v>
      </c>
      <c r="G100" s="8">
        <f>G106+G101</f>
        <v>119604.60248</v>
      </c>
    </row>
    <row r="101" spans="2:36" ht="60" x14ac:dyDescent="0.25">
      <c r="B101" s="345"/>
      <c r="C101" s="300"/>
      <c r="D101" s="42" t="s">
        <v>145</v>
      </c>
      <c r="E101" s="300"/>
      <c r="F101" s="287" t="s">
        <v>146</v>
      </c>
      <c r="G101" s="8">
        <f>G102</f>
        <v>1129</v>
      </c>
    </row>
    <row r="102" spans="2:36" ht="45" x14ac:dyDescent="0.25">
      <c r="B102" s="345"/>
      <c r="C102" s="300"/>
      <c r="D102" s="42" t="s">
        <v>147</v>
      </c>
      <c r="E102" s="43"/>
      <c r="F102" s="43" t="s">
        <v>148</v>
      </c>
      <c r="G102" s="8">
        <f>G103</f>
        <v>1129</v>
      </c>
    </row>
    <row r="103" spans="2:36" ht="60" x14ac:dyDescent="0.25">
      <c r="B103" s="345"/>
      <c r="C103" s="300"/>
      <c r="D103" s="42" t="s">
        <v>149</v>
      </c>
      <c r="E103" s="301"/>
      <c r="F103" s="301" t="s">
        <v>150</v>
      </c>
      <c r="G103" s="8">
        <f>G104</f>
        <v>1129</v>
      </c>
    </row>
    <row r="104" spans="2:36" ht="60" x14ac:dyDescent="0.25">
      <c r="B104" s="345"/>
      <c r="C104" s="300"/>
      <c r="D104" s="297" t="s">
        <v>531</v>
      </c>
      <c r="E104" s="303"/>
      <c r="F104" s="302" t="s">
        <v>537</v>
      </c>
      <c r="G104" s="8">
        <f>G105</f>
        <v>1129</v>
      </c>
    </row>
    <row r="105" spans="2:36" ht="30" x14ac:dyDescent="0.25">
      <c r="B105" s="345"/>
      <c r="C105" s="300"/>
      <c r="D105" s="297"/>
      <c r="E105" s="303" t="s">
        <v>152</v>
      </c>
      <c r="F105" s="304" t="s">
        <v>153</v>
      </c>
      <c r="G105" s="8">
        <v>1129</v>
      </c>
    </row>
    <row r="106" spans="2:36" ht="19.5" customHeight="1" x14ac:dyDescent="0.25">
      <c r="B106" s="345" t="s">
        <v>559</v>
      </c>
      <c r="C106" s="300"/>
      <c r="D106" s="42" t="s">
        <v>192</v>
      </c>
      <c r="E106" s="43"/>
      <c r="F106" s="43" t="s">
        <v>193</v>
      </c>
      <c r="G106" s="8">
        <f>G107+G121</f>
        <v>118475.60248</v>
      </c>
      <c r="AJ106" s="21"/>
    </row>
    <row r="107" spans="2:36" ht="35.450000000000003" customHeight="1" x14ac:dyDescent="0.25">
      <c r="B107" s="345"/>
      <c r="C107" s="300"/>
      <c r="D107" s="42" t="s">
        <v>194</v>
      </c>
      <c r="E107" s="43"/>
      <c r="F107" s="43" t="s">
        <v>195</v>
      </c>
      <c r="G107" s="8">
        <f>G108+G111+G118</f>
        <v>113994.40248</v>
      </c>
    </row>
    <row r="108" spans="2:36" ht="64.5" customHeight="1" x14ac:dyDescent="0.25">
      <c r="B108" s="345"/>
      <c r="C108" s="300"/>
      <c r="D108" s="42" t="s">
        <v>196</v>
      </c>
      <c r="E108" s="43"/>
      <c r="F108" s="43" t="s">
        <v>197</v>
      </c>
      <c r="G108" s="8">
        <f>G109</f>
        <v>30851.45148</v>
      </c>
    </row>
    <row r="109" spans="2:36" ht="49.15" customHeight="1" x14ac:dyDescent="0.25">
      <c r="B109" s="345"/>
      <c r="C109" s="300"/>
      <c r="D109" s="42" t="s">
        <v>198</v>
      </c>
      <c r="E109" s="277"/>
      <c r="F109" s="277" t="s">
        <v>15</v>
      </c>
      <c r="G109" s="273">
        <f>G110</f>
        <v>30851.45148</v>
      </c>
    </row>
    <row r="110" spans="2:36" ht="45" customHeight="1" x14ac:dyDescent="0.25">
      <c r="B110" s="345"/>
      <c r="C110" s="300"/>
      <c r="D110" s="297"/>
      <c r="E110" s="278" t="s">
        <v>16</v>
      </c>
      <c r="F110" s="289" t="s">
        <v>17</v>
      </c>
      <c r="G110" s="273">
        <f>31676.86-246.5-578.90852</f>
        <v>30851.45148</v>
      </c>
    </row>
    <row r="111" spans="2:36" ht="60.75" customHeight="1" x14ac:dyDescent="0.25">
      <c r="B111" s="345"/>
      <c r="C111" s="300"/>
      <c r="D111" s="42" t="s">
        <v>199</v>
      </c>
      <c r="E111" s="43"/>
      <c r="F111" s="43" t="s">
        <v>200</v>
      </c>
      <c r="G111" s="273">
        <f>G112+G114+G116</f>
        <v>7218.2110000000002</v>
      </c>
    </row>
    <row r="112" spans="2:36" ht="39" customHeight="1" x14ac:dyDescent="0.25">
      <c r="B112" s="345"/>
      <c r="C112" s="300"/>
      <c r="D112" s="42" t="s">
        <v>201</v>
      </c>
      <c r="E112" s="277"/>
      <c r="F112" s="277" t="s">
        <v>202</v>
      </c>
      <c r="G112" s="273">
        <f>G113</f>
        <v>179.94399999999999</v>
      </c>
    </row>
    <row r="113" spans="2:7" ht="54" customHeight="1" x14ac:dyDescent="0.25">
      <c r="B113" s="345"/>
      <c r="C113" s="300"/>
      <c r="D113" s="42"/>
      <c r="E113" s="278" t="s">
        <v>16</v>
      </c>
      <c r="F113" s="289" t="s">
        <v>17</v>
      </c>
      <c r="G113" s="273">
        <v>179.94399999999999</v>
      </c>
    </row>
    <row r="114" spans="2:7" ht="19.5" customHeight="1" x14ac:dyDescent="0.25">
      <c r="B114" s="345"/>
      <c r="C114" s="300"/>
      <c r="D114" s="42" t="s">
        <v>203</v>
      </c>
      <c r="E114" s="280"/>
      <c r="F114" s="280" t="s">
        <v>204</v>
      </c>
      <c r="G114" s="273">
        <f>G115</f>
        <v>6398.2</v>
      </c>
    </row>
    <row r="115" spans="2:7" ht="48" customHeight="1" x14ac:dyDescent="0.25">
      <c r="B115" s="345"/>
      <c r="C115" s="300"/>
      <c r="D115" s="42"/>
      <c r="E115" s="278" t="s">
        <v>16</v>
      </c>
      <c r="F115" s="289" t="s">
        <v>17</v>
      </c>
      <c r="G115" s="273">
        <v>6398.2</v>
      </c>
    </row>
    <row r="116" spans="2:7" ht="25.5" customHeight="1" x14ac:dyDescent="0.25">
      <c r="B116" s="345"/>
      <c r="C116" s="300"/>
      <c r="D116" s="42" t="s">
        <v>205</v>
      </c>
      <c r="E116" s="280"/>
      <c r="F116" s="280" t="s">
        <v>206</v>
      </c>
      <c r="G116" s="371">
        <f>G117</f>
        <v>640.06700000000001</v>
      </c>
    </row>
    <row r="117" spans="2:7" ht="49.5" customHeight="1" x14ac:dyDescent="0.25">
      <c r="B117" s="345"/>
      <c r="C117" s="300"/>
      <c r="D117" s="354"/>
      <c r="E117" s="278" t="s">
        <v>16</v>
      </c>
      <c r="F117" s="289" t="s">
        <v>17</v>
      </c>
      <c r="G117" s="371">
        <v>640.06700000000001</v>
      </c>
    </row>
    <row r="118" spans="2:7" ht="49.5" customHeight="1" x14ac:dyDescent="0.25">
      <c r="B118" s="345"/>
      <c r="C118" s="300" t="s">
        <v>441</v>
      </c>
      <c r="D118" s="354" t="s">
        <v>207</v>
      </c>
      <c r="E118" s="355"/>
      <c r="F118" s="316" t="s">
        <v>208</v>
      </c>
      <c r="G118" s="371">
        <f>G119</f>
        <v>75924.740000000005</v>
      </c>
    </row>
    <row r="119" spans="2:7" ht="51" customHeight="1" x14ac:dyDescent="0.25">
      <c r="B119" s="345"/>
      <c r="C119" s="300"/>
      <c r="D119" s="42" t="s">
        <v>209</v>
      </c>
      <c r="E119" s="42"/>
      <c r="F119" s="298" t="s">
        <v>210</v>
      </c>
      <c r="G119" s="273">
        <f>G120</f>
        <v>75924.740000000005</v>
      </c>
    </row>
    <row r="120" spans="2:7" ht="49.5" customHeight="1" x14ac:dyDescent="0.25">
      <c r="B120" s="345"/>
      <c r="C120" s="300"/>
      <c r="D120" s="315"/>
      <c r="E120" s="278" t="s">
        <v>16</v>
      </c>
      <c r="F120" s="289" t="s">
        <v>17</v>
      </c>
      <c r="G120" s="273">
        <v>75924.740000000005</v>
      </c>
    </row>
    <row r="121" spans="2:7" ht="51.75" customHeight="1" x14ac:dyDescent="0.25">
      <c r="B121" s="345"/>
      <c r="C121" s="300"/>
      <c r="D121" s="42" t="s">
        <v>211</v>
      </c>
      <c r="E121" s="43"/>
      <c r="F121" s="43" t="s">
        <v>212</v>
      </c>
      <c r="G121" s="273">
        <f>G122</f>
        <v>4481.2</v>
      </c>
    </row>
    <row r="122" spans="2:7" ht="108" customHeight="1" x14ac:dyDescent="0.25">
      <c r="B122" s="345"/>
      <c r="C122" s="300"/>
      <c r="D122" s="42" t="s">
        <v>213</v>
      </c>
      <c r="E122" s="298"/>
      <c r="F122" s="298" t="s">
        <v>214</v>
      </c>
      <c r="G122" s="273">
        <f>G123</f>
        <v>4481.2</v>
      </c>
    </row>
    <row r="123" spans="2:7" ht="48" customHeight="1" x14ac:dyDescent="0.25">
      <c r="B123" s="345"/>
      <c r="C123" s="300"/>
      <c r="D123" s="42" t="s">
        <v>215</v>
      </c>
      <c r="E123" s="277"/>
      <c r="F123" s="277" t="s">
        <v>15</v>
      </c>
      <c r="G123" s="273">
        <f>G124</f>
        <v>4481.2</v>
      </c>
    </row>
    <row r="124" spans="2:7" ht="48" customHeight="1" x14ac:dyDescent="0.25">
      <c r="B124" s="345"/>
      <c r="C124" s="300"/>
      <c r="D124" s="315"/>
      <c r="E124" s="278" t="s">
        <v>16</v>
      </c>
      <c r="F124" s="289" t="s">
        <v>17</v>
      </c>
      <c r="G124" s="273">
        <v>4481.2</v>
      </c>
    </row>
    <row r="125" spans="2:7" ht="19.899999999999999" customHeight="1" x14ac:dyDescent="0.25">
      <c r="B125" s="345"/>
      <c r="C125" s="300" t="s">
        <v>442</v>
      </c>
      <c r="D125" s="317"/>
      <c r="E125" s="317"/>
      <c r="F125" s="287" t="s">
        <v>443</v>
      </c>
      <c r="G125" s="8">
        <f>G126+G147</f>
        <v>195901.18651999999</v>
      </c>
    </row>
    <row r="126" spans="2:7" ht="26.25" customHeight="1" x14ac:dyDescent="0.25">
      <c r="B126" s="345"/>
      <c r="C126" s="300"/>
      <c r="D126" s="42" t="s">
        <v>192</v>
      </c>
      <c r="E126" s="43"/>
      <c r="F126" s="43" t="s">
        <v>193</v>
      </c>
      <c r="G126" s="8">
        <f>G127</f>
        <v>195868.50652</v>
      </c>
    </row>
    <row r="127" spans="2:7" ht="50.25" customHeight="1" x14ac:dyDescent="0.25">
      <c r="B127" s="345"/>
      <c r="C127" s="300"/>
      <c r="D127" s="42" t="s">
        <v>211</v>
      </c>
      <c r="E127" s="43"/>
      <c r="F127" s="43" t="s">
        <v>212</v>
      </c>
      <c r="G127" s="8">
        <f>G128+G131+G138+G141+G144</f>
        <v>195868.50652</v>
      </c>
    </row>
    <row r="128" spans="2:7" ht="105" x14ac:dyDescent="0.25">
      <c r="B128" s="345"/>
      <c r="C128" s="300"/>
      <c r="D128" s="42" t="s">
        <v>213</v>
      </c>
      <c r="E128" s="298"/>
      <c r="F128" s="298" t="s">
        <v>214</v>
      </c>
      <c r="G128" s="8">
        <f>G129</f>
        <v>39564.139600000002</v>
      </c>
    </row>
    <row r="129" spans="1:7" ht="51" customHeight="1" x14ac:dyDescent="0.25">
      <c r="B129" s="345"/>
      <c r="C129" s="300"/>
      <c r="D129" s="42" t="s">
        <v>215</v>
      </c>
      <c r="E129" s="277"/>
      <c r="F129" s="277" t="s">
        <v>15</v>
      </c>
      <c r="G129" s="273">
        <f>G130</f>
        <v>39564.139600000002</v>
      </c>
    </row>
    <row r="130" spans="1:7" ht="45.75" customHeight="1" x14ac:dyDescent="0.25">
      <c r="B130" s="345"/>
      <c r="C130" s="300"/>
      <c r="D130" s="42"/>
      <c r="E130" s="278" t="s">
        <v>16</v>
      </c>
      <c r="F130" s="289" t="s">
        <v>17</v>
      </c>
      <c r="G130" s="273">
        <f>38946.1396+618</f>
        <v>39564.139600000002</v>
      </c>
    </row>
    <row r="131" spans="1:7" ht="48.75" customHeight="1" x14ac:dyDescent="0.25">
      <c r="B131" s="345"/>
      <c r="C131" s="300"/>
      <c r="D131" s="42" t="s">
        <v>216</v>
      </c>
      <c r="E131" s="280"/>
      <c r="F131" s="280" t="s">
        <v>444</v>
      </c>
      <c r="G131" s="273">
        <f>G132+G134+G136</f>
        <v>3061.3979199999999</v>
      </c>
    </row>
    <row r="132" spans="1:7" ht="34.9" customHeight="1" x14ac:dyDescent="0.25">
      <c r="B132" s="345"/>
      <c r="C132" s="300"/>
      <c r="D132" s="42" t="s">
        <v>218</v>
      </c>
      <c r="E132" s="280"/>
      <c r="F132" s="280" t="s">
        <v>219</v>
      </c>
      <c r="G132" s="273">
        <f>G133</f>
        <v>1243.90852</v>
      </c>
    </row>
    <row r="133" spans="1:7" ht="51.75" customHeight="1" x14ac:dyDescent="0.25">
      <c r="B133" s="345"/>
      <c r="C133" s="300"/>
      <c r="D133" s="297"/>
      <c r="E133" s="278" t="s">
        <v>16</v>
      </c>
      <c r="F133" s="289" t="s">
        <v>17</v>
      </c>
      <c r="G133" s="273">
        <v>1243.90852</v>
      </c>
    </row>
    <row r="134" spans="1:7" ht="37.5" customHeight="1" x14ac:dyDescent="0.25">
      <c r="B134" s="345"/>
      <c r="C134" s="300"/>
      <c r="D134" s="42" t="s">
        <v>220</v>
      </c>
      <c r="E134" s="280"/>
      <c r="F134" s="280" t="s">
        <v>202</v>
      </c>
      <c r="G134" s="273">
        <f>G135</f>
        <v>530.67740000000003</v>
      </c>
    </row>
    <row r="135" spans="1:7" ht="52.5" customHeight="1" x14ac:dyDescent="0.25">
      <c r="B135" s="345"/>
      <c r="C135" s="300"/>
      <c r="D135" s="297"/>
      <c r="E135" s="278" t="s">
        <v>16</v>
      </c>
      <c r="F135" s="289" t="s">
        <v>17</v>
      </c>
      <c r="G135" s="273">
        <v>530.67740000000003</v>
      </c>
    </row>
    <row r="136" spans="1:7" ht="27.75" customHeight="1" x14ac:dyDescent="0.25">
      <c r="B136" s="345"/>
      <c r="C136" s="300"/>
      <c r="D136" s="42" t="s">
        <v>221</v>
      </c>
      <c r="E136" s="277"/>
      <c r="F136" s="277" t="s">
        <v>206</v>
      </c>
      <c r="G136" s="273">
        <f>G137</f>
        <v>1286.8119999999999</v>
      </c>
    </row>
    <row r="137" spans="1:7" ht="54.75" customHeight="1" x14ac:dyDescent="0.25">
      <c r="B137" s="345"/>
      <c r="C137" s="300"/>
      <c r="D137" s="297"/>
      <c r="E137" s="278" t="s">
        <v>16</v>
      </c>
      <c r="F137" s="289" t="s">
        <v>17</v>
      </c>
      <c r="G137" s="273">
        <v>1286.8119999999999</v>
      </c>
    </row>
    <row r="138" spans="1:7" ht="49.5" customHeight="1" x14ac:dyDescent="0.25">
      <c r="B138" s="345"/>
      <c r="C138" s="300"/>
      <c r="D138" s="42" t="s">
        <v>222</v>
      </c>
      <c r="E138" s="297"/>
      <c r="F138" s="316" t="s">
        <v>208</v>
      </c>
      <c r="G138" s="273">
        <f>G139</f>
        <v>147907.5</v>
      </c>
    </row>
    <row r="139" spans="1:7" ht="51.75" customHeight="1" x14ac:dyDescent="0.25">
      <c r="B139" s="345"/>
      <c r="C139" s="300"/>
      <c r="D139" s="42" t="s">
        <v>223</v>
      </c>
      <c r="E139" s="297"/>
      <c r="F139" s="298" t="s">
        <v>210</v>
      </c>
      <c r="G139" s="273">
        <f>G140</f>
        <v>147907.5</v>
      </c>
    </row>
    <row r="140" spans="1:7" ht="48" customHeight="1" x14ac:dyDescent="0.25">
      <c r="B140" s="345"/>
      <c r="C140" s="300"/>
      <c r="D140" s="317"/>
      <c r="E140" s="278" t="s">
        <v>16</v>
      </c>
      <c r="F140" s="289" t="s">
        <v>17</v>
      </c>
      <c r="G140" s="273">
        <v>147907.5</v>
      </c>
    </row>
    <row r="141" spans="1:7" ht="229.5" customHeight="1" x14ac:dyDescent="0.25">
      <c r="A141" s="2"/>
      <c r="B141" s="345"/>
      <c r="C141" s="300"/>
      <c r="D141" s="42" t="s">
        <v>224</v>
      </c>
      <c r="E141" s="297"/>
      <c r="F141" s="318" t="s">
        <v>225</v>
      </c>
      <c r="G141" s="273">
        <f>G142</f>
        <v>5077.3999999999996</v>
      </c>
    </row>
    <row r="142" spans="1:7" ht="216" customHeight="1" x14ac:dyDescent="0.25">
      <c r="A142" s="2"/>
      <c r="B142" s="345"/>
      <c r="C142" s="296"/>
      <c r="D142" s="42" t="s">
        <v>226</v>
      </c>
      <c r="E142" s="297"/>
      <c r="F142" s="319" t="s">
        <v>227</v>
      </c>
      <c r="G142" s="273">
        <f>G143</f>
        <v>5077.3999999999996</v>
      </c>
    </row>
    <row r="143" spans="1:7" ht="45.75" customHeight="1" x14ac:dyDescent="0.25">
      <c r="A143" s="2"/>
      <c r="B143" s="345"/>
      <c r="C143" s="300"/>
      <c r="D143" s="317"/>
      <c r="E143" s="278" t="s">
        <v>16</v>
      </c>
      <c r="F143" s="289" t="s">
        <v>17</v>
      </c>
      <c r="G143" s="273">
        <v>5077.3999999999996</v>
      </c>
    </row>
    <row r="144" spans="1:7" ht="45.75" customHeight="1" x14ac:dyDescent="0.25">
      <c r="A144" s="2"/>
      <c r="B144" s="345"/>
      <c r="C144" s="300"/>
      <c r="D144" s="42" t="s">
        <v>525</v>
      </c>
      <c r="E144" s="278"/>
      <c r="F144" s="289" t="s">
        <v>528</v>
      </c>
      <c r="G144" s="273">
        <f>G145</f>
        <v>258.06900000000002</v>
      </c>
    </row>
    <row r="145" spans="1:7" ht="45.75" customHeight="1" x14ac:dyDescent="0.25">
      <c r="A145" s="2"/>
      <c r="B145" s="345"/>
      <c r="C145" s="300"/>
      <c r="D145" s="42" t="s">
        <v>527</v>
      </c>
      <c r="E145" s="278"/>
      <c r="F145" s="289" t="s">
        <v>526</v>
      </c>
      <c r="G145" s="273">
        <f>G146</f>
        <v>258.06900000000002</v>
      </c>
    </row>
    <row r="146" spans="1:7" ht="45.75" customHeight="1" x14ac:dyDescent="0.25">
      <c r="A146" s="2"/>
      <c r="B146" s="345"/>
      <c r="C146" s="300"/>
      <c r="D146" s="317"/>
      <c r="E146" s="278" t="s">
        <v>16</v>
      </c>
      <c r="F146" s="289" t="s">
        <v>17</v>
      </c>
      <c r="G146" s="273">
        <v>258.06900000000002</v>
      </c>
    </row>
    <row r="147" spans="1:7" ht="45.75" customHeight="1" x14ac:dyDescent="0.25">
      <c r="A147" s="2"/>
      <c r="B147" s="345"/>
      <c r="C147" s="315"/>
      <c r="D147" s="42" t="s">
        <v>349</v>
      </c>
      <c r="E147" s="287"/>
      <c r="F147" s="287" t="s">
        <v>350</v>
      </c>
      <c r="G147" s="273">
        <f>G148</f>
        <v>32.68</v>
      </c>
    </row>
    <row r="148" spans="1:7" ht="27" customHeight="1" x14ac:dyDescent="0.25">
      <c r="A148" s="2"/>
      <c r="B148" s="345"/>
      <c r="C148" s="315"/>
      <c r="D148" s="42" t="s">
        <v>351</v>
      </c>
      <c r="E148" s="372"/>
      <c r="F148" s="277" t="s">
        <v>352</v>
      </c>
      <c r="G148" s="273">
        <f>G149</f>
        <v>32.68</v>
      </c>
    </row>
    <row r="149" spans="1:7" ht="45.75" customHeight="1" x14ac:dyDescent="0.25">
      <c r="A149" s="2"/>
      <c r="B149" s="345"/>
      <c r="C149" s="315"/>
      <c r="D149" s="42" t="s">
        <v>353</v>
      </c>
      <c r="E149" s="373"/>
      <c r="F149" s="280" t="s">
        <v>445</v>
      </c>
      <c r="G149" s="273">
        <f>G150</f>
        <v>32.68</v>
      </c>
    </row>
    <row r="150" spans="1:7" ht="45.75" customHeight="1" x14ac:dyDescent="0.25">
      <c r="A150" s="2"/>
      <c r="B150" s="345"/>
      <c r="C150" s="315"/>
      <c r="D150" s="42" t="s">
        <v>355</v>
      </c>
      <c r="E150" s="320"/>
      <c r="F150" s="320" t="s">
        <v>356</v>
      </c>
      <c r="G150" s="273">
        <f>G151</f>
        <v>32.68</v>
      </c>
    </row>
    <row r="151" spans="1:7" ht="49.5" customHeight="1" x14ac:dyDescent="0.25">
      <c r="A151" s="2"/>
      <c r="B151" s="345"/>
      <c r="C151" s="315"/>
      <c r="D151" s="42"/>
      <c r="E151" s="278" t="s">
        <v>16</v>
      </c>
      <c r="F151" s="289" t="s">
        <v>17</v>
      </c>
      <c r="G151" s="273">
        <v>32.68</v>
      </c>
    </row>
    <row r="152" spans="1:7" ht="23.25" customHeight="1" x14ac:dyDescent="0.25">
      <c r="A152" s="2"/>
      <c r="B152" s="345"/>
      <c r="C152" s="300" t="s">
        <v>446</v>
      </c>
      <c r="D152" s="317"/>
      <c r="E152" s="317"/>
      <c r="F152" s="287" t="s">
        <v>447</v>
      </c>
      <c r="G152" s="273">
        <f>G153+G158</f>
        <v>19522.02</v>
      </c>
    </row>
    <row r="153" spans="1:7" ht="25.5" customHeight="1" x14ac:dyDescent="0.25">
      <c r="A153" s="2"/>
      <c r="B153" s="345"/>
      <c r="C153" s="315"/>
      <c r="D153" s="42" t="s">
        <v>192</v>
      </c>
      <c r="E153" s="43"/>
      <c r="F153" s="43" t="s">
        <v>193</v>
      </c>
      <c r="G153" s="273">
        <f>G154</f>
        <v>19486.7</v>
      </c>
    </row>
    <row r="154" spans="1:7" ht="50.25" customHeight="1" x14ac:dyDescent="0.25">
      <c r="A154" s="2"/>
      <c r="B154" s="345"/>
      <c r="C154" s="315"/>
      <c r="D154" s="42" t="s">
        <v>228</v>
      </c>
      <c r="E154" s="43"/>
      <c r="F154" s="43" t="s">
        <v>229</v>
      </c>
      <c r="G154" s="273">
        <f>G155</f>
        <v>19486.7</v>
      </c>
    </row>
    <row r="155" spans="1:7" ht="52.5" customHeight="1" x14ac:dyDescent="0.25">
      <c r="A155" s="2"/>
      <c r="B155" s="345"/>
      <c r="C155" s="315"/>
      <c r="D155" s="42" t="s">
        <v>230</v>
      </c>
      <c r="E155" s="298"/>
      <c r="F155" s="298" t="s">
        <v>231</v>
      </c>
      <c r="G155" s="273">
        <f>G156</f>
        <v>19486.7</v>
      </c>
    </row>
    <row r="156" spans="1:7" ht="47.25" customHeight="1" x14ac:dyDescent="0.25">
      <c r="B156" s="345"/>
      <c r="C156" s="315"/>
      <c r="D156" s="42" t="s">
        <v>232</v>
      </c>
      <c r="E156" s="277"/>
      <c r="F156" s="277" t="s">
        <v>15</v>
      </c>
      <c r="G156" s="273">
        <f>G157</f>
        <v>19486.7</v>
      </c>
    </row>
    <row r="157" spans="1:7" ht="44.25" customHeight="1" x14ac:dyDescent="0.25">
      <c r="B157" s="345"/>
      <c r="C157" s="315"/>
      <c r="D157" s="42"/>
      <c r="E157" s="278" t="s">
        <v>16</v>
      </c>
      <c r="F157" s="289" t="s">
        <v>17</v>
      </c>
      <c r="G157" s="273">
        <v>19486.7</v>
      </c>
    </row>
    <row r="158" spans="1:7" ht="44.25" customHeight="1" x14ac:dyDescent="0.25">
      <c r="B158" s="345"/>
      <c r="C158" s="315"/>
      <c r="D158" s="42" t="s">
        <v>349</v>
      </c>
      <c r="E158" s="287"/>
      <c r="F158" s="287" t="s">
        <v>350</v>
      </c>
      <c r="G158" s="273">
        <f>G159</f>
        <v>35.32</v>
      </c>
    </row>
    <row r="159" spans="1:7" ht="21" customHeight="1" x14ac:dyDescent="0.25">
      <c r="B159" s="345"/>
      <c r="C159" s="315"/>
      <c r="D159" s="42" t="s">
        <v>351</v>
      </c>
      <c r="E159" s="372"/>
      <c r="F159" s="277" t="s">
        <v>352</v>
      </c>
      <c r="G159" s="273">
        <f>G160</f>
        <v>35.32</v>
      </c>
    </row>
    <row r="160" spans="1:7" ht="44.25" customHeight="1" x14ac:dyDescent="0.25">
      <c r="B160" s="345"/>
      <c r="C160" s="315"/>
      <c r="D160" s="42" t="s">
        <v>353</v>
      </c>
      <c r="E160" s="373"/>
      <c r="F160" s="280" t="s">
        <v>445</v>
      </c>
      <c r="G160" s="273">
        <f>G161</f>
        <v>35.32</v>
      </c>
    </row>
    <row r="161" spans="2:7" ht="44.25" customHeight="1" x14ac:dyDescent="0.25">
      <c r="B161" s="345"/>
      <c r="C161" s="315"/>
      <c r="D161" s="42" t="s">
        <v>355</v>
      </c>
      <c r="E161" s="320"/>
      <c r="F161" s="320" t="s">
        <v>356</v>
      </c>
      <c r="G161" s="273">
        <f>G162</f>
        <v>35.32</v>
      </c>
    </row>
    <row r="162" spans="2:7" ht="44.25" customHeight="1" x14ac:dyDescent="0.25">
      <c r="B162" s="345"/>
      <c r="C162" s="315"/>
      <c r="D162" s="42"/>
      <c r="E162" s="278" t="s">
        <v>16</v>
      </c>
      <c r="F162" s="289" t="s">
        <v>17</v>
      </c>
      <c r="G162" s="273">
        <v>35.32</v>
      </c>
    </row>
    <row r="163" spans="2:7" ht="19.899999999999999" customHeight="1" x14ac:dyDescent="0.25">
      <c r="B163" s="345"/>
      <c r="C163" s="300" t="s">
        <v>448</v>
      </c>
      <c r="D163" s="317"/>
      <c r="E163" s="317"/>
      <c r="F163" s="287" t="s">
        <v>449</v>
      </c>
      <c r="G163" s="8">
        <f>G164+G181</f>
        <v>5951.8</v>
      </c>
    </row>
    <row r="164" spans="2:7" ht="30" x14ac:dyDescent="0.25">
      <c r="B164" s="345"/>
      <c r="C164" s="300"/>
      <c r="D164" s="42" t="s">
        <v>8</v>
      </c>
      <c r="E164" s="274"/>
      <c r="F164" s="275" t="s">
        <v>9</v>
      </c>
      <c r="G164" s="273">
        <f>G165</f>
        <v>275</v>
      </c>
    </row>
    <row r="165" spans="2:7" ht="20.45" customHeight="1" x14ac:dyDescent="0.25">
      <c r="B165" s="345"/>
      <c r="C165" s="300"/>
      <c r="D165" s="42" t="s">
        <v>42</v>
      </c>
      <c r="E165" s="281"/>
      <c r="F165" s="281" t="s">
        <v>43</v>
      </c>
      <c r="G165" s="273">
        <f>G166+G171+G176</f>
        <v>275</v>
      </c>
    </row>
    <row r="166" spans="2:7" ht="46.15" customHeight="1" x14ac:dyDescent="0.25">
      <c r="B166" s="345"/>
      <c r="C166" s="300"/>
      <c r="D166" s="42" t="s">
        <v>44</v>
      </c>
      <c r="E166" s="43"/>
      <c r="F166" s="43" t="s">
        <v>45</v>
      </c>
      <c r="G166" s="273">
        <f>G167+G169</f>
        <v>30</v>
      </c>
    </row>
    <row r="167" spans="2:7" ht="37.15" customHeight="1" x14ac:dyDescent="0.25">
      <c r="B167" s="345"/>
      <c r="C167" s="300"/>
      <c r="D167" s="42" t="s">
        <v>46</v>
      </c>
      <c r="E167" s="277"/>
      <c r="F167" s="277" t="s">
        <v>47</v>
      </c>
      <c r="G167" s="273">
        <f>G168</f>
        <v>20</v>
      </c>
    </row>
    <row r="168" spans="2:7" ht="49.5" customHeight="1" x14ac:dyDescent="0.25">
      <c r="B168" s="345"/>
      <c r="C168" s="300"/>
      <c r="D168" s="42"/>
      <c r="E168" s="278" t="s">
        <v>16</v>
      </c>
      <c r="F168" s="279" t="s">
        <v>17</v>
      </c>
      <c r="G168" s="8">
        <v>20</v>
      </c>
    </row>
    <row r="169" spans="2:7" ht="49.5" customHeight="1" x14ac:dyDescent="0.25">
      <c r="B169" s="345"/>
      <c r="C169" s="300"/>
      <c r="D169" s="42" t="s">
        <v>48</v>
      </c>
      <c r="E169" s="277"/>
      <c r="F169" s="277" t="s">
        <v>49</v>
      </c>
      <c r="G169" s="273">
        <f>G170</f>
        <v>10</v>
      </c>
    </row>
    <row r="170" spans="2:7" ht="49.5" customHeight="1" x14ac:dyDescent="0.25">
      <c r="B170" s="345"/>
      <c r="C170" s="300"/>
      <c r="D170" s="42"/>
      <c r="E170" s="278" t="s">
        <v>16</v>
      </c>
      <c r="F170" s="279" t="s">
        <v>17</v>
      </c>
      <c r="G170" s="8">
        <v>10</v>
      </c>
    </row>
    <row r="171" spans="2:7" ht="38.450000000000003" customHeight="1" x14ac:dyDescent="0.25">
      <c r="B171" s="345"/>
      <c r="C171" s="300"/>
      <c r="D171" s="42" t="s">
        <v>50</v>
      </c>
      <c r="E171" s="43"/>
      <c r="F171" s="43" t="s">
        <v>51</v>
      </c>
      <c r="G171" s="273">
        <f>G172+G174</f>
        <v>70</v>
      </c>
    </row>
    <row r="172" spans="2:7" ht="46.15" customHeight="1" x14ac:dyDescent="0.25">
      <c r="B172" s="345"/>
      <c r="C172" s="300"/>
      <c r="D172" s="42" t="s">
        <v>52</v>
      </c>
      <c r="E172" s="277"/>
      <c r="F172" s="277" t="s">
        <v>53</v>
      </c>
      <c r="G172" s="273">
        <f>G173</f>
        <v>30</v>
      </c>
    </row>
    <row r="173" spans="2:7" ht="46.5" customHeight="1" x14ac:dyDescent="0.25">
      <c r="B173" s="345"/>
      <c r="C173" s="300"/>
      <c r="D173" s="42"/>
      <c r="E173" s="278" t="s">
        <v>16</v>
      </c>
      <c r="F173" s="279" t="s">
        <v>17</v>
      </c>
      <c r="G173" s="8">
        <v>30</v>
      </c>
    </row>
    <row r="174" spans="2:7" ht="39" customHeight="1" x14ac:dyDescent="0.25">
      <c r="B174" s="345"/>
      <c r="C174" s="300"/>
      <c r="D174" s="42" t="s">
        <v>54</v>
      </c>
      <c r="E174" s="277"/>
      <c r="F174" s="277" t="s">
        <v>55</v>
      </c>
      <c r="G174" s="273">
        <f>G175</f>
        <v>40</v>
      </c>
    </row>
    <row r="175" spans="2:7" ht="46.5" customHeight="1" x14ac:dyDescent="0.25">
      <c r="B175" s="345"/>
      <c r="C175" s="300"/>
      <c r="D175" s="42"/>
      <c r="E175" s="278" t="s">
        <v>16</v>
      </c>
      <c r="F175" s="279" t="s">
        <v>17</v>
      </c>
      <c r="G175" s="8">
        <v>40</v>
      </c>
    </row>
    <row r="176" spans="2:7" ht="38.25" customHeight="1" x14ac:dyDescent="0.25">
      <c r="B176" s="345"/>
      <c r="C176" s="300"/>
      <c r="D176" s="42" t="s">
        <v>56</v>
      </c>
      <c r="E176" s="43"/>
      <c r="F176" s="43" t="s">
        <v>57</v>
      </c>
      <c r="G176" s="273">
        <f>G177+G179</f>
        <v>175</v>
      </c>
    </row>
    <row r="177" spans="2:30" ht="62.45" customHeight="1" x14ac:dyDescent="0.25">
      <c r="B177" s="345"/>
      <c r="C177" s="300"/>
      <c r="D177" s="42" t="s">
        <v>58</v>
      </c>
      <c r="E177" s="277"/>
      <c r="F177" s="277" t="s">
        <v>59</v>
      </c>
      <c r="G177" s="273">
        <f>G178</f>
        <v>155</v>
      </c>
    </row>
    <row r="178" spans="2:30" ht="46.5" customHeight="1" x14ac:dyDescent="0.25">
      <c r="B178" s="345"/>
      <c r="C178" s="300"/>
      <c r="D178" s="42"/>
      <c r="E178" s="278" t="s">
        <v>16</v>
      </c>
      <c r="F178" s="279" t="s">
        <v>17</v>
      </c>
      <c r="G178" s="8">
        <v>155</v>
      </c>
    </row>
    <row r="179" spans="2:30" ht="39" customHeight="1" x14ac:dyDescent="0.25">
      <c r="B179" s="345"/>
      <c r="C179" s="300"/>
      <c r="D179" s="42" t="s">
        <v>60</v>
      </c>
      <c r="E179" s="277"/>
      <c r="F179" s="277" t="s">
        <v>61</v>
      </c>
      <c r="G179" s="273">
        <f>G180</f>
        <v>20</v>
      </c>
    </row>
    <row r="180" spans="2:30" ht="46.5" customHeight="1" x14ac:dyDescent="0.25">
      <c r="B180" s="345"/>
      <c r="C180" s="300"/>
      <c r="D180" s="42"/>
      <c r="E180" s="278" t="s">
        <v>16</v>
      </c>
      <c r="F180" s="279" t="s">
        <v>17</v>
      </c>
      <c r="G180" s="8">
        <v>20</v>
      </c>
    </row>
    <row r="181" spans="2:30" ht="19.899999999999999" customHeight="1" x14ac:dyDescent="0.25">
      <c r="B181" s="345"/>
      <c r="C181" s="300"/>
      <c r="D181" s="285" t="s">
        <v>363</v>
      </c>
      <c r="E181" s="285"/>
      <c r="F181" s="319" t="s">
        <v>364</v>
      </c>
      <c r="G181" s="273">
        <f>G182</f>
        <v>5676.8</v>
      </c>
    </row>
    <row r="182" spans="2:30" ht="32.25" customHeight="1" x14ac:dyDescent="0.25">
      <c r="B182" s="345"/>
      <c r="C182" s="300"/>
      <c r="D182" s="42" t="s">
        <v>398</v>
      </c>
      <c r="E182" s="292"/>
      <c r="F182" s="43" t="s">
        <v>399</v>
      </c>
      <c r="G182" s="273">
        <f>G183+G186</f>
        <v>5676.8</v>
      </c>
    </row>
    <row r="183" spans="2:30" ht="31.15" customHeight="1" x14ac:dyDescent="0.25">
      <c r="B183" s="345"/>
      <c r="C183" s="300"/>
      <c r="D183" s="42" t="s">
        <v>404</v>
      </c>
      <c r="E183" s="296"/>
      <c r="F183" s="331" t="s">
        <v>405</v>
      </c>
      <c r="G183" s="273">
        <f>G184+G185</f>
        <v>3626.8</v>
      </c>
    </row>
    <row r="184" spans="2:30" ht="36.75" customHeight="1" x14ac:dyDescent="0.25">
      <c r="B184" s="345"/>
      <c r="C184" s="300"/>
      <c r="D184" s="7"/>
      <c r="E184" s="278" t="s">
        <v>65</v>
      </c>
      <c r="F184" s="289" t="s">
        <v>66</v>
      </c>
      <c r="G184" s="273">
        <v>231.14285000000001</v>
      </c>
    </row>
    <row r="185" spans="2:30" ht="45" customHeight="1" x14ac:dyDescent="0.25">
      <c r="B185" s="345"/>
      <c r="C185" s="300"/>
      <c r="D185" s="7"/>
      <c r="E185" s="278" t="s">
        <v>16</v>
      </c>
      <c r="F185" s="289" t="s">
        <v>17</v>
      </c>
      <c r="G185" s="273">
        <v>3395.65715</v>
      </c>
    </row>
    <row r="186" spans="2:30" ht="23.45" customHeight="1" x14ac:dyDescent="0.25">
      <c r="B186" s="345"/>
      <c r="C186" s="300"/>
      <c r="D186" s="42" t="s">
        <v>408</v>
      </c>
      <c r="E186" s="43"/>
      <c r="F186" s="43" t="s">
        <v>409</v>
      </c>
      <c r="G186" s="273">
        <f>G188+G187</f>
        <v>2050</v>
      </c>
    </row>
    <row r="187" spans="2:30" ht="37.5" customHeight="1" x14ac:dyDescent="0.25">
      <c r="B187" s="345"/>
      <c r="C187" s="300"/>
      <c r="D187" s="297"/>
      <c r="E187" s="285" t="s">
        <v>73</v>
      </c>
      <c r="F187" s="283" t="s">
        <v>74</v>
      </c>
      <c r="G187" s="273">
        <v>189.6968</v>
      </c>
    </row>
    <row r="188" spans="2:30" ht="51.75" customHeight="1" x14ac:dyDescent="0.25">
      <c r="B188" s="345"/>
      <c r="C188" s="300"/>
      <c r="D188" s="334"/>
      <c r="E188" s="278" t="s">
        <v>16</v>
      </c>
      <c r="F188" s="289" t="s">
        <v>17</v>
      </c>
      <c r="G188" s="273">
        <v>1860.3032000000001</v>
      </c>
    </row>
    <row r="189" spans="2:30" ht="18.75" customHeight="1" x14ac:dyDescent="0.25">
      <c r="B189" s="345"/>
      <c r="C189" s="300" t="s">
        <v>450</v>
      </c>
      <c r="D189" s="317"/>
      <c r="E189" s="317"/>
      <c r="F189" s="287" t="s">
        <v>451</v>
      </c>
      <c r="G189" s="8">
        <f>G190+G211</f>
        <v>5972.6600000000008</v>
      </c>
      <c r="AD189" s="20"/>
    </row>
    <row r="190" spans="2:30" ht="21.6" customHeight="1" x14ac:dyDescent="0.25">
      <c r="B190" s="345"/>
      <c r="C190" s="300"/>
      <c r="D190" s="42" t="s">
        <v>192</v>
      </c>
      <c r="E190" s="43"/>
      <c r="F190" s="43" t="s">
        <v>193</v>
      </c>
      <c r="G190" s="273">
        <f>G191+G198</f>
        <v>5860.6600000000008</v>
      </c>
      <c r="AD190" s="20"/>
    </row>
    <row r="191" spans="2:30" ht="34.15" customHeight="1" x14ac:dyDescent="0.25">
      <c r="B191" s="345"/>
      <c r="C191" s="300"/>
      <c r="D191" s="42" t="s">
        <v>233</v>
      </c>
      <c r="E191" s="43"/>
      <c r="F191" s="43" t="s">
        <v>234</v>
      </c>
      <c r="G191" s="273">
        <f>G192+G195</f>
        <v>148</v>
      </c>
      <c r="AD191" s="20"/>
    </row>
    <row r="192" spans="2:30" ht="33" customHeight="1" x14ac:dyDescent="0.25">
      <c r="B192" s="345"/>
      <c r="C192" s="300"/>
      <c r="D192" s="42" t="s">
        <v>235</v>
      </c>
      <c r="E192" s="43"/>
      <c r="F192" s="43" t="s">
        <v>236</v>
      </c>
      <c r="G192" s="273">
        <f>G193</f>
        <v>40</v>
      </c>
      <c r="AD192" s="20"/>
    </row>
    <row r="193" spans="2:30" ht="33.6" customHeight="1" x14ac:dyDescent="0.25">
      <c r="B193" s="345"/>
      <c r="C193" s="300"/>
      <c r="D193" s="42" t="s">
        <v>237</v>
      </c>
      <c r="E193" s="43"/>
      <c r="F193" s="43" t="s">
        <v>238</v>
      </c>
      <c r="G193" s="273">
        <f>G194</f>
        <v>40</v>
      </c>
      <c r="AD193" s="20"/>
    </row>
    <row r="194" spans="2:30" ht="33" customHeight="1" x14ac:dyDescent="0.25">
      <c r="B194" s="345"/>
      <c r="C194" s="300"/>
      <c r="D194" s="42"/>
      <c r="E194" s="285" t="s">
        <v>73</v>
      </c>
      <c r="F194" s="283" t="s">
        <v>74</v>
      </c>
      <c r="G194" s="273">
        <v>40</v>
      </c>
      <c r="AD194" s="20"/>
    </row>
    <row r="195" spans="2:30" ht="51" customHeight="1" x14ac:dyDescent="0.25">
      <c r="B195" s="345"/>
      <c r="C195" s="300"/>
      <c r="D195" s="42" t="s">
        <v>239</v>
      </c>
      <c r="E195" s="43"/>
      <c r="F195" s="43" t="s">
        <v>240</v>
      </c>
      <c r="G195" s="273">
        <f>G196</f>
        <v>108</v>
      </c>
      <c r="AD195" s="20"/>
    </row>
    <row r="196" spans="2:30" ht="33" customHeight="1" x14ac:dyDescent="0.25">
      <c r="B196" s="345"/>
      <c r="C196" s="300"/>
      <c r="D196" s="42" t="s">
        <v>241</v>
      </c>
      <c r="E196" s="43"/>
      <c r="F196" s="43" t="s">
        <v>242</v>
      </c>
      <c r="G196" s="273">
        <f>G197</f>
        <v>108</v>
      </c>
      <c r="AD196" s="20"/>
    </row>
    <row r="197" spans="2:30" ht="52.5" customHeight="1" x14ac:dyDescent="0.25">
      <c r="B197" s="345"/>
      <c r="C197" s="300"/>
      <c r="D197" s="42"/>
      <c r="E197" s="278" t="s">
        <v>16</v>
      </c>
      <c r="F197" s="289" t="s">
        <v>17</v>
      </c>
      <c r="G197" s="273">
        <v>108</v>
      </c>
      <c r="AD197" s="20"/>
    </row>
    <row r="198" spans="2:30" ht="45" x14ac:dyDescent="0.25">
      <c r="B198" s="345" t="s">
        <v>441</v>
      </c>
      <c r="C198" s="300"/>
      <c r="D198" s="42" t="s">
        <v>243</v>
      </c>
      <c r="E198" s="43"/>
      <c r="F198" s="43" t="s">
        <v>244</v>
      </c>
      <c r="G198" s="8">
        <f>G199+G204+G208</f>
        <v>5712.6600000000008</v>
      </c>
      <c r="AD198" s="20"/>
    </row>
    <row r="199" spans="2:30" ht="34.5" customHeight="1" x14ac:dyDescent="0.25">
      <c r="B199" s="345"/>
      <c r="C199" s="300"/>
      <c r="D199" s="42" t="s">
        <v>245</v>
      </c>
      <c r="E199" s="43"/>
      <c r="F199" s="43" t="s">
        <v>246</v>
      </c>
      <c r="G199" s="273">
        <f>G200</f>
        <v>5383.6</v>
      </c>
      <c r="AD199" s="20"/>
    </row>
    <row r="200" spans="2:30" ht="33" customHeight="1" x14ac:dyDescent="0.25">
      <c r="B200" s="345"/>
      <c r="C200" s="300"/>
      <c r="D200" s="42" t="s">
        <v>247</v>
      </c>
      <c r="E200" s="320"/>
      <c r="F200" s="320" t="s">
        <v>248</v>
      </c>
      <c r="G200" s="273">
        <f>G201+G202+G203</f>
        <v>5383.6</v>
      </c>
      <c r="AD200" s="20"/>
    </row>
    <row r="201" spans="2:30" ht="79.5" customHeight="1" x14ac:dyDescent="0.25">
      <c r="B201" s="345"/>
      <c r="C201" s="300"/>
      <c r="D201" s="42"/>
      <c r="E201" s="285" t="s">
        <v>249</v>
      </c>
      <c r="F201" s="283" t="s">
        <v>250</v>
      </c>
      <c r="G201" s="321">
        <v>4827.6000000000004</v>
      </c>
      <c r="J201">
        <v>-51</v>
      </c>
      <c r="K201">
        <v>-16</v>
      </c>
    </row>
    <row r="202" spans="2:30" ht="30" x14ac:dyDescent="0.25">
      <c r="B202" s="345"/>
      <c r="C202" s="300"/>
      <c r="D202" s="42"/>
      <c r="E202" s="285" t="s">
        <v>73</v>
      </c>
      <c r="F202" s="283" t="s">
        <v>74</v>
      </c>
      <c r="G202" s="322">
        <v>554.1</v>
      </c>
    </row>
    <row r="203" spans="2:30" ht="17.25" customHeight="1" x14ac:dyDescent="0.25">
      <c r="B203" s="345"/>
      <c r="C203" s="300"/>
      <c r="D203" s="42"/>
      <c r="E203" s="296">
        <v>800</v>
      </c>
      <c r="F203" s="284" t="s">
        <v>132</v>
      </c>
      <c r="G203" s="273">
        <v>1.9</v>
      </c>
    </row>
    <row r="204" spans="2:30" ht="50.25" customHeight="1" x14ac:dyDescent="0.25">
      <c r="B204" s="345"/>
      <c r="C204" s="300"/>
      <c r="D204" s="42" t="s">
        <v>251</v>
      </c>
      <c r="E204" s="323"/>
      <c r="F204" s="316" t="s">
        <v>208</v>
      </c>
      <c r="G204" s="273">
        <f>G205</f>
        <v>221.06</v>
      </c>
    </row>
    <row r="205" spans="2:30" ht="49.15" customHeight="1" x14ac:dyDescent="0.25">
      <c r="B205" s="345"/>
      <c r="C205" s="296"/>
      <c r="D205" s="42" t="s">
        <v>252</v>
      </c>
      <c r="E205" s="297"/>
      <c r="F205" s="318" t="s">
        <v>210</v>
      </c>
      <c r="G205" s="273">
        <f>G206+G207</f>
        <v>221.06</v>
      </c>
    </row>
    <row r="206" spans="2:30" ht="79.5" customHeight="1" x14ac:dyDescent="0.25">
      <c r="B206" s="345"/>
      <c r="C206" s="296"/>
      <c r="D206" s="325"/>
      <c r="E206" s="285" t="s">
        <v>249</v>
      </c>
      <c r="F206" s="283" t="s">
        <v>250</v>
      </c>
      <c r="G206" s="273">
        <v>153.4</v>
      </c>
    </row>
    <row r="207" spans="2:30" ht="33.75" customHeight="1" x14ac:dyDescent="0.25">
      <c r="B207" s="345"/>
      <c r="C207" s="296"/>
      <c r="D207" s="325"/>
      <c r="E207" s="285" t="s">
        <v>73</v>
      </c>
      <c r="F207" s="283" t="s">
        <v>74</v>
      </c>
      <c r="G207" s="273">
        <v>67.66</v>
      </c>
    </row>
    <row r="208" spans="2:30" ht="33.75" customHeight="1" x14ac:dyDescent="0.25">
      <c r="B208" s="345"/>
      <c r="C208" s="296"/>
      <c r="D208" s="42" t="s">
        <v>532</v>
      </c>
      <c r="E208" s="323"/>
      <c r="F208" s="316" t="s">
        <v>533</v>
      </c>
      <c r="G208" s="273">
        <f>G209</f>
        <v>108</v>
      </c>
    </row>
    <row r="209" spans="2:36" ht="42" customHeight="1" x14ac:dyDescent="0.25">
      <c r="B209" s="345"/>
      <c r="C209" s="296"/>
      <c r="D209" s="42" t="s">
        <v>539</v>
      </c>
      <c r="E209" s="278"/>
      <c r="F209" s="280" t="s">
        <v>534</v>
      </c>
      <c r="G209" s="273">
        <f>G210</f>
        <v>108</v>
      </c>
    </row>
    <row r="210" spans="2:36" ht="53.25" customHeight="1" x14ac:dyDescent="0.25">
      <c r="B210" s="345"/>
      <c r="C210" s="296"/>
      <c r="D210" s="297"/>
      <c r="E210" s="278" t="s">
        <v>16</v>
      </c>
      <c r="F210" s="289" t="s">
        <v>17</v>
      </c>
      <c r="G210" s="273">
        <v>108</v>
      </c>
    </row>
    <row r="211" spans="2:36" ht="18" customHeight="1" x14ac:dyDescent="0.25">
      <c r="B211" s="345"/>
      <c r="C211" s="300"/>
      <c r="D211" s="285" t="s">
        <v>363</v>
      </c>
      <c r="E211" s="285"/>
      <c r="F211" s="319" t="s">
        <v>364</v>
      </c>
      <c r="G211" s="273">
        <f>G212</f>
        <v>112</v>
      </c>
    </row>
    <row r="212" spans="2:36" ht="39.6" customHeight="1" x14ac:dyDescent="0.25">
      <c r="B212" s="345"/>
      <c r="C212" s="300"/>
      <c r="D212" s="42" t="s">
        <v>398</v>
      </c>
      <c r="E212" s="292"/>
      <c r="F212" s="43" t="s">
        <v>399</v>
      </c>
      <c r="G212" s="273">
        <f>G213</f>
        <v>112</v>
      </c>
    </row>
    <row r="213" spans="2:36" ht="31.9" customHeight="1" x14ac:dyDescent="0.25">
      <c r="B213" s="345"/>
      <c r="C213" s="300"/>
      <c r="D213" s="42" t="s">
        <v>404</v>
      </c>
      <c r="E213" s="296"/>
      <c r="F213" s="331" t="s">
        <v>405</v>
      </c>
      <c r="G213" s="273">
        <f>G214</f>
        <v>112</v>
      </c>
    </row>
    <row r="214" spans="2:36" ht="37.5" customHeight="1" x14ac:dyDescent="0.25">
      <c r="B214" s="345"/>
      <c r="C214" s="300"/>
      <c r="D214" s="7"/>
      <c r="E214" s="285" t="s">
        <v>73</v>
      </c>
      <c r="F214" s="283" t="s">
        <v>74</v>
      </c>
      <c r="G214" s="273">
        <v>112</v>
      </c>
    </row>
    <row r="215" spans="2:36" ht="19.5" customHeight="1" x14ac:dyDescent="0.25">
      <c r="B215" s="345"/>
      <c r="C215" s="300" t="s">
        <v>452</v>
      </c>
      <c r="D215" s="292"/>
      <c r="E215" s="300"/>
      <c r="F215" s="287" t="s">
        <v>453</v>
      </c>
      <c r="G215" s="8">
        <f>G216</f>
        <v>16087.8</v>
      </c>
    </row>
    <row r="216" spans="2:36" ht="19.5" customHeight="1" x14ac:dyDescent="0.25">
      <c r="B216" s="345"/>
      <c r="C216" s="300" t="s">
        <v>454</v>
      </c>
      <c r="D216" s="292"/>
      <c r="E216" s="300"/>
      <c r="F216" s="287" t="s">
        <v>455</v>
      </c>
      <c r="G216" s="8">
        <f>G217</f>
        <v>16087.8</v>
      </c>
    </row>
    <row r="217" spans="2:36" ht="31.15" customHeight="1" x14ac:dyDescent="0.25">
      <c r="B217" s="345"/>
      <c r="C217" s="300"/>
      <c r="D217" s="42" t="s">
        <v>8</v>
      </c>
      <c r="E217" s="274"/>
      <c r="F217" s="275" t="s">
        <v>9</v>
      </c>
      <c r="G217" s="8">
        <f>G218+G227</f>
        <v>16087.8</v>
      </c>
      <c r="AJ217" s="21"/>
    </row>
    <row r="218" spans="2:36" ht="17.45" customHeight="1" x14ac:dyDescent="0.25">
      <c r="B218" s="345"/>
      <c r="C218" s="300"/>
      <c r="D218" s="42" t="s">
        <v>10</v>
      </c>
      <c r="E218" s="274"/>
      <c r="F218" s="275" t="s">
        <v>11</v>
      </c>
      <c r="G218" s="8">
        <f>G219+G222</f>
        <v>15182.8</v>
      </c>
    </row>
    <row r="219" spans="2:36" ht="55.5" customHeight="1" x14ac:dyDescent="0.25">
      <c r="B219" s="345"/>
      <c r="C219" s="300"/>
      <c r="D219" s="42" t="s">
        <v>12</v>
      </c>
      <c r="E219" s="276"/>
      <c r="F219" s="276" t="s">
        <v>13</v>
      </c>
      <c r="G219" s="8">
        <f>G220</f>
        <v>15142.8</v>
      </c>
    </row>
    <row r="220" spans="2:36" ht="51" customHeight="1" x14ac:dyDescent="0.25">
      <c r="B220" s="345"/>
      <c r="C220" s="300"/>
      <c r="D220" s="42" t="s">
        <v>14</v>
      </c>
      <c r="E220" s="277"/>
      <c r="F220" s="277" t="s">
        <v>15</v>
      </c>
      <c r="G220" s="8">
        <f>G221</f>
        <v>15142.8</v>
      </c>
    </row>
    <row r="221" spans="2:36" ht="47.45" customHeight="1" x14ac:dyDescent="0.25">
      <c r="B221" s="345"/>
      <c r="C221" s="300"/>
      <c r="D221" s="42"/>
      <c r="E221" s="278" t="s">
        <v>16</v>
      </c>
      <c r="F221" s="279" t="s">
        <v>17</v>
      </c>
      <c r="G221" s="273">
        <v>15142.8</v>
      </c>
    </row>
    <row r="222" spans="2:36" ht="71.25" customHeight="1" x14ac:dyDescent="0.25">
      <c r="B222" s="345"/>
      <c r="C222" s="300"/>
      <c r="D222" s="42" t="s">
        <v>18</v>
      </c>
      <c r="E222" s="276"/>
      <c r="F222" s="276" t="s">
        <v>19</v>
      </c>
      <c r="G222" s="8">
        <f>G223+G225</f>
        <v>40</v>
      </c>
    </row>
    <row r="223" spans="2:36" ht="47.45" customHeight="1" x14ac:dyDescent="0.25">
      <c r="B223" s="345"/>
      <c r="C223" s="300"/>
      <c r="D223" s="42" t="s">
        <v>20</v>
      </c>
      <c r="E223" s="280"/>
      <c r="F223" s="280" t="s">
        <v>21</v>
      </c>
      <c r="G223" s="8">
        <f>G224</f>
        <v>15</v>
      </c>
    </row>
    <row r="224" spans="2:36" ht="47.45" customHeight="1" x14ac:dyDescent="0.25">
      <c r="B224" s="345"/>
      <c r="C224" s="300"/>
      <c r="D224" s="42"/>
      <c r="E224" s="278" t="s">
        <v>16</v>
      </c>
      <c r="F224" s="279" t="s">
        <v>17</v>
      </c>
      <c r="G224" s="273">
        <v>15</v>
      </c>
    </row>
    <row r="225" spans="2:7" ht="47.45" customHeight="1" x14ac:dyDescent="0.25">
      <c r="B225" s="345"/>
      <c r="C225" s="300"/>
      <c r="D225" s="42" t="s">
        <v>22</v>
      </c>
      <c r="E225" s="280"/>
      <c r="F225" s="280" t="s">
        <v>23</v>
      </c>
      <c r="G225" s="8">
        <f>G226</f>
        <v>25</v>
      </c>
    </row>
    <row r="226" spans="2:7" ht="47.45" customHeight="1" x14ac:dyDescent="0.25">
      <c r="B226" s="345"/>
      <c r="C226" s="300"/>
      <c r="D226" s="42"/>
      <c r="E226" s="278" t="s">
        <v>16</v>
      </c>
      <c r="F226" s="279" t="s">
        <v>17</v>
      </c>
      <c r="G226" s="273">
        <v>25</v>
      </c>
    </row>
    <row r="227" spans="2:7" ht="21" customHeight="1" x14ac:dyDescent="0.25">
      <c r="B227" s="345"/>
      <c r="C227" s="300"/>
      <c r="D227" s="42" t="s">
        <v>28</v>
      </c>
      <c r="E227" s="281"/>
      <c r="F227" s="281" t="s">
        <v>29</v>
      </c>
      <c r="G227" s="8">
        <f>G228+G233</f>
        <v>905</v>
      </c>
    </row>
    <row r="228" spans="2:7" ht="49.9" customHeight="1" x14ac:dyDescent="0.25">
      <c r="B228" s="345"/>
      <c r="C228" s="300"/>
      <c r="D228" s="42" t="s">
        <v>30</v>
      </c>
      <c r="E228" s="276"/>
      <c r="F228" s="276" t="s">
        <v>31</v>
      </c>
      <c r="G228" s="8">
        <f>G229+G231</f>
        <v>830</v>
      </c>
    </row>
    <row r="229" spans="2:7" ht="43.15" customHeight="1" x14ac:dyDescent="0.25">
      <c r="B229" s="345"/>
      <c r="C229" s="300"/>
      <c r="D229" s="42" t="s">
        <v>32</v>
      </c>
      <c r="E229" s="280"/>
      <c r="F229" s="280" t="s">
        <v>33</v>
      </c>
      <c r="G229" s="8">
        <f>G230</f>
        <v>800</v>
      </c>
    </row>
    <row r="230" spans="2:7" ht="50.25" customHeight="1" x14ac:dyDescent="0.25">
      <c r="B230" s="345"/>
      <c r="C230" s="300"/>
      <c r="D230" s="42"/>
      <c r="E230" s="278" t="s">
        <v>16</v>
      </c>
      <c r="F230" s="279" t="s">
        <v>17</v>
      </c>
      <c r="G230" s="8">
        <v>800</v>
      </c>
    </row>
    <row r="231" spans="2:7" ht="44.45" customHeight="1" x14ac:dyDescent="0.25">
      <c r="B231" s="345"/>
      <c r="C231" s="300"/>
      <c r="D231" s="42" t="s">
        <v>34</v>
      </c>
      <c r="E231" s="280"/>
      <c r="F231" s="280" t="s">
        <v>35</v>
      </c>
      <c r="G231" s="8">
        <f>G232</f>
        <v>30</v>
      </c>
    </row>
    <row r="232" spans="2:7" ht="45" customHeight="1" x14ac:dyDescent="0.25">
      <c r="B232" s="345"/>
      <c r="C232" s="300"/>
      <c r="D232" s="42"/>
      <c r="E232" s="278" t="s">
        <v>16</v>
      </c>
      <c r="F232" s="279" t="s">
        <v>17</v>
      </c>
      <c r="G232" s="8">
        <v>30</v>
      </c>
    </row>
    <row r="233" spans="2:7" ht="45" customHeight="1" x14ac:dyDescent="0.25">
      <c r="B233" s="345"/>
      <c r="C233" s="300"/>
      <c r="D233" s="42" t="s">
        <v>36</v>
      </c>
      <c r="E233" s="276"/>
      <c r="F233" s="276" t="s">
        <v>37</v>
      </c>
      <c r="G233" s="8">
        <f>G234+G236</f>
        <v>75</v>
      </c>
    </row>
    <row r="234" spans="2:7" ht="45" customHeight="1" x14ac:dyDescent="0.25">
      <c r="B234" s="345"/>
      <c r="C234" s="300"/>
      <c r="D234" s="42" t="s">
        <v>38</v>
      </c>
      <c r="E234" s="276"/>
      <c r="F234" s="280" t="s">
        <v>39</v>
      </c>
      <c r="G234" s="8">
        <f>G235</f>
        <v>25</v>
      </c>
    </row>
    <row r="235" spans="2:7" ht="45" customHeight="1" x14ac:dyDescent="0.25">
      <c r="B235" s="345"/>
      <c r="C235" s="300"/>
      <c r="D235" s="42"/>
      <c r="E235" s="282" t="s">
        <v>16</v>
      </c>
      <c r="F235" s="279" t="s">
        <v>17</v>
      </c>
      <c r="G235" s="8">
        <v>25</v>
      </c>
    </row>
    <row r="236" spans="2:7" ht="30.75" customHeight="1" x14ac:dyDescent="0.25">
      <c r="B236" s="345"/>
      <c r="C236" s="300"/>
      <c r="D236" s="42" t="s">
        <v>40</v>
      </c>
      <c r="E236" s="280"/>
      <c r="F236" s="280" t="s">
        <v>41</v>
      </c>
      <c r="G236" s="8">
        <f>G237</f>
        <v>50</v>
      </c>
    </row>
    <row r="237" spans="2:7" ht="45" customHeight="1" x14ac:dyDescent="0.25">
      <c r="B237" s="345"/>
      <c r="C237" s="300"/>
      <c r="D237" s="42"/>
      <c r="E237" s="278" t="s">
        <v>16</v>
      </c>
      <c r="F237" s="279" t="s">
        <v>17</v>
      </c>
      <c r="G237" s="8">
        <v>50</v>
      </c>
    </row>
    <row r="238" spans="2:7" ht="18.75" customHeight="1" x14ac:dyDescent="0.25">
      <c r="B238" s="345"/>
      <c r="C238" s="300">
        <v>1000</v>
      </c>
      <c r="D238" s="317"/>
      <c r="E238" s="317"/>
      <c r="F238" s="287" t="s">
        <v>456</v>
      </c>
      <c r="G238" s="8">
        <f>G239+G280</f>
        <v>31190.222720000002</v>
      </c>
    </row>
    <row r="239" spans="2:7" ht="16.5" customHeight="1" x14ac:dyDescent="0.25">
      <c r="B239" s="345"/>
      <c r="C239" s="300">
        <v>1003</v>
      </c>
      <c r="D239" s="300"/>
      <c r="E239" s="317"/>
      <c r="F239" s="287" t="s">
        <v>457</v>
      </c>
      <c r="G239" s="8">
        <f>G255+G277+G240</f>
        <v>27566.222720000002</v>
      </c>
    </row>
    <row r="240" spans="2:7" ht="33.75" customHeight="1" x14ac:dyDescent="0.25">
      <c r="B240" s="345"/>
      <c r="C240" s="300"/>
      <c r="D240" s="42" t="s">
        <v>8</v>
      </c>
      <c r="E240" s="274"/>
      <c r="F240" s="275" t="s">
        <v>9</v>
      </c>
      <c r="G240" s="8">
        <f>G241+G245</f>
        <v>4062.3227199999997</v>
      </c>
    </row>
    <row r="241" spans="2:7" ht="16.5" customHeight="1" x14ac:dyDescent="0.25">
      <c r="B241" s="345"/>
      <c r="C241" s="300"/>
      <c r="D241" s="42" t="s">
        <v>10</v>
      </c>
      <c r="E241" s="274"/>
      <c r="F241" s="275" t="s">
        <v>11</v>
      </c>
      <c r="G241" s="8">
        <f>G242</f>
        <v>286.7</v>
      </c>
    </row>
    <row r="242" spans="2:7" ht="125.25" customHeight="1" x14ac:dyDescent="0.25">
      <c r="B242" s="345"/>
      <c r="C242" s="300"/>
      <c r="D242" s="42" t="s">
        <v>24</v>
      </c>
      <c r="E242" s="278"/>
      <c r="F242" s="279" t="s">
        <v>25</v>
      </c>
      <c r="G242" s="8">
        <f>G243</f>
        <v>286.7</v>
      </c>
    </row>
    <row r="243" spans="2:7" ht="105.75" customHeight="1" x14ac:dyDescent="0.25">
      <c r="B243" s="345"/>
      <c r="C243" s="300"/>
      <c r="D243" s="42" t="s">
        <v>26</v>
      </c>
      <c r="E243" s="278"/>
      <c r="F243" s="279" t="s">
        <v>27</v>
      </c>
      <c r="G243" s="8">
        <f>G244</f>
        <v>286.7</v>
      </c>
    </row>
    <row r="244" spans="2:7" ht="59.25" customHeight="1" x14ac:dyDescent="0.25">
      <c r="B244" s="345"/>
      <c r="C244" s="300"/>
      <c r="D244" s="42"/>
      <c r="E244" s="278" t="s">
        <v>16</v>
      </c>
      <c r="F244" s="279" t="s">
        <v>17</v>
      </c>
      <c r="G244" s="8">
        <v>286.7</v>
      </c>
    </row>
    <row r="245" spans="2:7" ht="25.5" customHeight="1" x14ac:dyDescent="0.25">
      <c r="B245" s="345"/>
      <c r="C245" s="300"/>
      <c r="D245" s="42" t="s">
        <v>42</v>
      </c>
      <c r="E245" s="281"/>
      <c r="F245" s="281" t="s">
        <v>43</v>
      </c>
      <c r="G245" s="8">
        <f>G246</f>
        <v>3775.6227199999998</v>
      </c>
    </row>
    <row r="246" spans="2:7" ht="32.25" customHeight="1" x14ac:dyDescent="0.25">
      <c r="B246" s="345"/>
      <c r="C246" s="300"/>
      <c r="D246" s="42" t="s">
        <v>62</v>
      </c>
      <c r="E246" s="43"/>
      <c r="F246" s="43" t="s">
        <v>63</v>
      </c>
      <c r="G246" s="8">
        <f>G247+G250+G253</f>
        <v>3775.6227199999998</v>
      </c>
    </row>
    <row r="247" spans="2:7" ht="33.75" customHeight="1" x14ac:dyDescent="0.25">
      <c r="B247" s="345"/>
      <c r="C247" s="300"/>
      <c r="D247" s="365" t="s">
        <v>520</v>
      </c>
      <c r="E247" s="277"/>
      <c r="F247" s="277" t="s">
        <v>64</v>
      </c>
      <c r="G247" s="8">
        <f>G248+G249</f>
        <v>887.79200000000003</v>
      </c>
    </row>
    <row r="248" spans="2:7" ht="33.75" customHeight="1" x14ac:dyDescent="0.25">
      <c r="B248" s="345"/>
      <c r="C248" s="300"/>
      <c r="D248" s="42"/>
      <c r="E248" s="278" t="s">
        <v>65</v>
      </c>
      <c r="F248" s="283" t="s">
        <v>66</v>
      </c>
      <c r="G248" s="8">
        <v>443.89600000000002</v>
      </c>
    </row>
    <row r="249" spans="2:7" ht="22.5" customHeight="1" x14ac:dyDescent="0.25">
      <c r="B249" s="345"/>
      <c r="C249" s="300"/>
      <c r="D249" s="42"/>
      <c r="E249" s="327" t="s">
        <v>164</v>
      </c>
      <c r="F249" s="284" t="s">
        <v>165</v>
      </c>
      <c r="G249" s="8">
        <v>443.89600000000002</v>
      </c>
    </row>
    <row r="250" spans="2:7" ht="39" customHeight="1" x14ac:dyDescent="0.25">
      <c r="B250" s="345"/>
      <c r="C250" s="300"/>
      <c r="D250" s="42" t="s">
        <v>522</v>
      </c>
      <c r="E250" s="277"/>
      <c r="F250" s="277" t="s">
        <v>64</v>
      </c>
      <c r="G250" s="8">
        <f>G251+G252</f>
        <v>2300.9867199999999</v>
      </c>
    </row>
    <row r="251" spans="2:7" ht="33" customHeight="1" x14ac:dyDescent="0.25">
      <c r="B251" s="345"/>
      <c r="C251" s="300"/>
      <c r="D251" s="42"/>
      <c r="E251" s="278" t="s">
        <v>65</v>
      </c>
      <c r="F251" s="283" t="s">
        <v>66</v>
      </c>
      <c r="G251" s="8">
        <v>1429.87472</v>
      </c>
    </row>
    <row r="252" spans="2:7" ht="22.5" customHeight="1" x14ac:dyDescent="0.25">
      <c r="B252" s="345"/>
      <c r="C252" s="300"/>
      <c r="D252" s="42"/>
      <c r="E252" s="327" t="s">
        <v>164</v>
      </c>
      <c r="F252" s="284" t="s">
        <v>165</v>
      </c>
      <c r="G252" s="8">
        <v>871.11199999999997</v>
      </c>
    </row>
    <row r="253" spans="2:7" ht="22.5" customHeight="1" x14ac:dyDescent="0.25">
      <c r="B253" s="345"/>
      <c r="C253" s="300"/>
      <c r="D253" s="365" t="s">
        <v>529</v>
      </c>
      <c r="E253" s="327"/>
      <c r="F253" s="366" t="s">
        <v>521</v>
      </c>
      <c r="G253" s="8">
        <f>G254</f>
        <v>586.84400000000005</v>
      </c>
    </row>
    <row r="254" spans="2:7" ht="33" customHeight="1" x14ac:dyDescent="0.25">
      <c r="B254" s="345"/>
      <c r="C254" s="300"/>
      <c r="D254" s="42"/>
      <c r="E254" s="278" t="s">
        <v>65</v>
      </c>
      <c r="F254" s="283" t="s">
        <v>66</v>
      </c>
      <c r="G254" s="8">
        <v>586.84400000000005</v>
      </c>
    </row>
    <row r="255" spans="2:7" ht="31.9" customHeight="1" x14ac:dyDescent="0.25">
      <c r="B255" s="345"/>
      <c r="C255" s="300"/>
      <c r="D255" s="42" t="s">
        <v>192</v>
      </c>
      <c r="E255" s="43"/>
      <c r="F255" s="43" t="s">
        <v>193</v>
      </c>
      <c r="G255" s="273">
        <f>G256+G261+G265</f>
        <v>23308.400000000001</v>
      </c>
    </row>
    <row r="256" spans="2:7" ht="36.75" customHeight="1" x14ac:dyDescent="0.25">
      <c r="B256" s="345"/>
      <c r="C256" s="300"/>
      <c r="D256" s="42" t="s">
        <v>194</v>
      </c>
      <c r="E256" s="43"/>
      <c r="F256" s="43" t="s">
        <v>195</v>
      </c>
      <c r="G256" s="273">
        <f>G258</f>
        <v>103.9</v>
      </c>
    </row>
    <row r="257" spans="2:7" ht="60.6" customHeight="1" x14ac:dyDescent="0.25">
      <c r="B257" s="345"/>
      <c r="C257" s="300"/>
      <c r="D257" s="354" t="s">
        <v>207</v>
      </c>
      <c r="E257" s="355"/>
      <c r="F257" s="316" t="s">
        <v>208</v>
      </c>
      <c r="G257" s="273">
        <f>G258</f>
        <v>103.9</v>
      </c>
    </row>
    <row r="258" spans="2:7" ht="54" customHeight="1" x14ac:dyDescent="0.25">
      <c r="B258" s="345"/>
      <c r="C258" s="300"/>
      <c r="D258" s="42" t="s">
        <v>209</v>
      </c>
      <c r="E258" s="42"/>
      <c r="F258" s="298" t="s">
        <v>210</v>
      </c>
      <c r="G258" s="273">
        <f>G259+G260</f>
        <v>103.9</v>
      </c>
    </row>
    <row r="259" spans="2:7" ht="30.75" customHeight="1" x14ac:dyDescent="0.25">
      <c r="B259" s="345"/>
      <c r="C259" s="300"/>
      <c r="D259" s="42"/>
      <c r="E259" s="297" t="s">
        <v>65</v>
      </c>
      <c r="F259" s="289" t="s">
        <v>66</v>
      </c>
      <c r="G259" s="273">
        <v>48.482999999999997</v>
      </c>
    </row>
    <row r="260" spans="2:7" ht="52.5" customHeight="1" x14ac:dyDescent="0.25">
      <c r="B260" s="345"/>
      <c r="C260" s="300"/>
      <c r="D260" s="42"/>
      <c r="E260" s="278" t="s">
        <v>16</v>
      </c>
      <c r="F260" s="289" t="s">
        <v>17</v>
      </c>
      <c r="G260" s="273">
        <v>55.417000000000002</v>
      </c>
    </row>
    <row r="261" spans="2:7" ht="60.6" customHeight="1" x14ac:dyDescent="0.25">
      <c r="B261" s="345"/>
      <c r="C261" s="300"/>
      <c r="D261" s="42" t="s">
        <v>211</v>
      </c>
      <c r="E261" s="43"/>
      <c r="F261" s="43" t="s">
        <v>458</v>
      </c>
      <c r="G261" s="273">
        <f>G262</f>
        <v>15265.2</v>
      </c>
    </row>
    <row r="262" spans="2:7" ht="54" customHeight="1" x14ac:dyDescent="0.25">
      <c r="B262" s="345"/>
      <c r="C262" s="300"/>
      <c r="D262" s="42" t="s">
        <v>222</v>
      </c>
      <c r="E262" s="297"/>
      <c r="F262" s="316" t="s">
        <v>208</v>
      </c>
      <c r="G262" s="273">
        <f>G263</f>
        <v>15265.2</v>
      </c>
    </row>
    <row r="263" spans="2:7" ht="48.6" customHeight="1" x14ac:dyDescent="0.25">
      <c r="B263" s="345"/>
      <c r="C263" s="300"/>
      <c r="D263" s="42" t="s">
        <v>223</v>
      </c>
      <c r="E263" s="297"/>
      <c r="F263" s="298" t="s">
        <v>210</v>
      </c>
      <c r="G263" s="273">
        <f>G264</f>
        <v>15265.2</v>
      </c>
    </row>
    <row r="264" spans="2:7" ht="48.75" customHeight="1" x14ac:dyDescent="0.25">
      <c r="B264" s="345"/>
      <c r="C264" s="300"/>
      <c r="D264" s="317"/>
      <c r="E264" s="278" t="s">
        <v>16</v>
      </c>
      <c r="F264" s="289" t="s">
        <v>17</v>
      </c>
      <c r="G264" s="273">
        <v>15265.2</v>
      </c>
    </row>
    <row r="265" spans="2:7" ht="45.75" customHeight="1" x14ac:dyDescent="0.25">
      <c r="B265" s="345"/>
      <c r="C265" s="300"/>
      <c r="D265" s="42" t="s">
        <v>243</v>
      </c>
      <c r="E265" s="43"/>
      <c r="F265" s="43" t="s">
        <v>244</v>
      </c>
      <c r="G265" s="273">
        <f>G269+G266+G273</f>
        <v>7939.3</v>
      </c>
    </row>
    <row r="266" spans="2:7" ht="45.75" customHeight="1" x14ac:dyDescent="0.25">
      <c r="B266" s="345"/>
      <c r="C266" s="300"/>
      <c r="D266" s="42" t="s">
        <v>251</v>
      </c>
      <c r="E266" s="323"/>
      <c r="F266" s="316" t="s">
        <v>208</v>
      </c>
      <c r="G266" s="273">
        <f>G267</f>
        <v>287.5</v>
      </c>
    </row>
    <row r="267" spans="2:7" ht="45.75" customHeight="1" x14ac:dyDescent="0.25">
      <c r="B267" s="345"/>
      <c r="C267" s="300"/>
      <c r="D267" s="42" t="s">
        <v>252</v>
      </c>
      <c r="E267" s="297"/>
      <c r="F267" s="318" t="s">
        <v>210</v>
      </c>
      <c r="G267" s="273">
        <f>G268</f>
        <v>287.5</v>
      </c>
    </row>
    <row r="268" spans="2:7" ht="48.75" customHeight="1" x14ac:dyDescent="0.25">
      <c r="B268" s="345"/>
      <c r="C268" s="300"/>
      <c r="D268" s="42"/>
      <c r="E268" s="278" t="s">
        <v>16</v>
      </c>
      <c r="F268" s="289" t="s">
        <v>17</v>
      </c>
      <c r="G268" s="273">
        <v>287.5</v>
      </c>
    </row>
    <row r="269" spans="2:7" ht="111.75" customHeight="1" x14ac:dyDescent="0.25">
      <c r="B269" s="345"/>
      <c r="C269" s="300"/>
      <c r="D269" s="42" t="s">
        <v>253</v>
      </c>
      <c r="E269" s="297"/>
      <c r="F269" s="318" t="s">
        <v>254</v>
      </c>
      <c r="G269" s="273">
        <f>G270</f>
        <v>7631.8</v>
      </c>
    </row>
    <row r="270" spans="2:7" ht="108" customHeight="1" x14ac:dyDescent="0.25">
      <c r="B270" s="345"/>
      <c r="C270" s="300"/>
      <c r="D270" s="42" t="s">
        <v>255</v>
      </c>
      <c r="E270" s="297"/>
      <c r="F270" s="318" t="s">
        <v>256</v>
      </c>
      <c r="G270" s="273">
        <f>G271+G272</f>
        <v>7631.8</v>
      </c>
    </row>
    <row r="271" spans="2:7" ht="32.25" customHeight="1" x14ac:dyDescent="0.25">
      <c r="B271" s="345"/>
      <c r="C271" s="300"/>
      <c r="D271" s="297"/>
      <c r="E271" s="297" t="s">
        <v>65</v>
      </c>
      <c r="F271" s="289" t="s">
        <v>66</v>
      </c>
      <c r="G271" s="273">
        <v>2038</v>
      </c>
    </row>
    <row r="272" spans="2:7" ht="45" customHeight="1" x14ac:dyDescent="0.25">
      <c r="B272" s="345"/>
      <c r="C272" s="296"/>
      <c r="D272" s="297"/>
      <c r="E272" s="278" t="s">
        <v>16</v>
      </c>
      <c r="F272" s="289" t="s">
        <v>17</v>
      </c>
      <c r="G272" s="273">
        <v>5593.8</v>
      </c>
    </row>
    <row r="273" spans="2:7" ht="53.25" customHeight="1" x14ac:dyDescent="0.25">
      <c r="B273" s="345"/>
      <c r="C273" s="296"/>
      <c r="D273" s="42" t="s">
        <v>860</v>
      </c>
      <c r="E273" s="278"/>
      <c r="F273" s="289" t="s">
        <v>858</v>
      </c>
      <c r="G273" s="273">
        <f>G274</f>
        <v>20</v>
      </c>
    </row>
    <row r="274" spans="2:7" ht="60" customHeight="1" x14ac:dyDescent="0.25">
      <c r="B274" s="345"/>
      <c r="C274" s="296"/>
      <c r="D274" s="42" t="s">
        <v>861</v>
      </c>
      <c r="E274" s="278"/>
      <c r="F274" s="289" t="s">
        <v>859</v>
      </c>
      <c r="G274" s="273">
        <f>G275</f>
        <v>20</v>
      </c>
    </row>
    <row r="275" spans="2:7" ht="45" customHeight="1" x14ac:dyDescent="0.25">
      <c r="B275" s="345"/>
      <c r="C275" s="296"/>
      <c r="D275" s="297"/>
      <c r="E275" s="278" t="s">
        <v>16</v>
      </c>
      <c r="F275" s="289" t="s">
        <v>17</v>
      </c>
      <c r="G275" s="273">
        <v>20</v>
      </c>
    </row>
    <row r="276" spans="2:7" ht="23.25" customHeight="1" x14ac:dyDescent="0.25">
      <c r="B276" s="345"/>
      <c r="C276" s="296"/>
      <c r="D276" s="285" t="s">
        <v>363</v>
      </c>
      <c r="E276" s="285"/>
      <c r="F276" s="319" t="s">
        <v>364</v>
      </c>
      <c r="G276" s="273">
        <f>G277</f>
        <v>195.5</v>
      </c>
    </row>
    <row r="277" spans="2:7" ht="36" customHeight="1" x14ac:dyDescent="0.25">
      <c r="B277" s="345"/>
      <c r="C277" s="296"/>
      <c r="D277" s="42" t="s">
        <v>398</v>
      </c>
      <c r="E277" s="292"/>
      <c r="F277" s="43" t="s">
        <v>399</v>
      </c>
      <c r="G277" s="273">
        <f>G278</f>
        <v>195.5</v>
      </c>
    </row>
    <row r="278" spans="2:7" ht="53.25" customHeight="1" x14ac:dyDescent="0.25">
      <c r="B278" s="345"/>
      <c r="C278" s="296"/>
      <c r="D278" s="42" t="s">
        <v>414</v>
      </c>
      <c r="E278" s="299"/>
      <c r="F278" s="299" t="s">
        <v>415</v>
      </c>
      <c r="G278" s="273">
        <f>G279</f>
        <v>195.5</v>
      </c>
    </row>
    <row r="279" spans="2:7" ht="42.75" customHeight="1" x14ac:dyDescent="0.25">
      <c r="B279" s="345"/>
      <c r="C279" s="296"/>
      <c r="D279" s="42"/>
      <c r="E279" s="285" t="s">
        <v>73</v>
      </c>
      <c r="F279" s="283" t="s">
        <v>74</v>
      </c>
      <c r="G279" s="273">
        <v>195.5</v>
      </c>
    </row>
    <row r="280" spans="2:7" ht="24" customHeight="1" x14ac:dyDescent="0.25">
      <c r="B280" s="345"/>
      <c r="C280" s="296">
        <v>1004</v>
      </c>
      <c r="D280" s="292"/>
      <c r="E280" s="327"/>
      <c r="F280" s="284" t="s">
        <v>459</v>
      </c>
      <c r="G280" s="273">
        <f>G281</f>
        <v>3624</v>
      </c>
    </row>
    <row r="281" spans="2:7" ht="26.25" customHeight="1" x14ac:dyDescent="0.25">
      <c r="B281" s="345"/>
      <c r="C281" s="296"/>
      <c r="D281" s="42" t="s">
        <v>192</v>
      </c>
      <c r="E281" s="43"/>
      <c r="F281" s="43" t="s">
        <v>193</v>
      </c>
      <c r="G281" s="273">
        <f>G282</f>
        <v>3624</v>
      </c>
    </row>
    <row r="282" spans="2:7" ht="40.5" customHeight="1" x14ac:dyDescent="0.25">
      <c r="B282" s="345"/>
      <c r="C282" s="345"/>
      <c r="D282" s="42" t="s">
        <v>194</v>
      </c>
      <c r="E282" s="43"/>
      <c r="F282" s="43" t="s">
        <v>195</v>
      </c>
      <c r="G282" s="273">
        <f>G284</f>
        <v>3624</v>
      </c>
    </row>
    <row r="283" spans="2:7" ht="51.75" customHeight="1" x14ac:dyDescent="0.25">
      <c r="B283" s="345"/>
      <c r="C283" s="345"/>
      <c r="D283" s="354" t="s">
        <v>207</v>
      </c>
      <c r="E283" s="355"/>
      <c r="F283" s="316" t="s">
        <v>208</v>
      </c>
      <c r="G283" s="273">
        <f>G284</f>
        <v>3624</v>
      </c>
    </row>
    <row r="284" spans="2:7" ht="52.5" customHeight="1" x14ac:dyDescent="0.25">
      <c r="B284" s="345"/>
      <c r="C284" s="345"/>
      <c r="D284" s="42" t="s">
        <v>209</v>
      </c>
      <c r="E284" s="42"/>
      <c r="F284" s="298" t="s">
        <v>210</v>
      </c>
      <c r="G284" s="273">
        <f>G285+G286</f>
        <v>3624</v>
      </c>
    </row>
    <row r="285" spans="2:7" ht="36.75" customHeight="1" x14ac:dyDescent="0.25">
      <c r="B285" s="345"/>
      <c r="C285" s="345"/>
      <c r="D285" s="42"/>
      <c r="E285" s="297" t="s">
        <v>65</v>
      </c>
      <c r="F285" s="289" t="s">
        <v>66</v>
      </c>
      <c r="G285" s="273">
        <v>3044</v>
      </c>
    </row>
    <row r="286" spans="2:7" ht="51" customHeight="1" x14ac:dyDescent="0.25">
      <c r="B286" s="345"/>
      <c r="C286" s="345"/>
      <c r="D286" s="42"/>
      <c r="E286" s="278" t="s">
        <v>16</v>
      </c>
      <c r="F286" s="289" t="s">
        <v>17</v>
      </c>
      <c r="G286" s="273">
        <v>580</v>
      </c>
    </row>
    <row r="287" spans="2:7" ht="15" x14ac:dyDescent="0.25">
      <c r="B287" s="345"/>
      <c r="C287" s="300">
        <v>1100</v>
      </c>
      <c r="D287" s="317"/>
      <c r="E287" s="286"/>
      <c r="F287" s="287" t="s">
        <v>460</v>
      </c>
      <c r="G287" s="273">
        <f>G288+G318</f>
        <v>9280.6922500000001</v>
      </c>
    </row>
    <row r="288" spans="2:7" ht="15" x14ac:dyDescent="0.25">
      <c r="B288" s="345"/>
      <c r="C288" s="317">
        <v>1101</v>
      </c>
      <c r="D288" s="317"/>
      <c r="E288" s="357"/>
      <c r="F288" s="287" t="s">
        <v>461</v>
      </c>
      <c r="G288" s="273">
        <f>G289</f>
        <v>6759.3810000000003</v>
      </c>
    </row>
    <row r="289" spans="2:7" ht="51" customHeight="1" x14ac:dyDescent="0.25">
      <c r="B289" s="345"/>
      <c r="C289" s="317"/>
      <c r="D289" s="42" t="s">
        <v>75</v>
      </c>
      <c r="E289" s="286"/>
      <c r="F289" s="287" t="s">
        <v>76</v>
      </c>
      <c r="G289" s="273">
        <f>G290+G300+G309</f>
        <v>6759.3810000000003</v>
      </c>
    </row>
    <row r="290" spans="2:7" ht="37.5" customHeight="1" x14ac:dyDescent="0.25">
      <c r="B290" s="345"/>
      <c r="C290" s="317"/>
      <c r="D290" s="42" t="s">
        <v>77</v>
      </c>
      <c r="E290" s="43"/>
      <c r="F290" s="43" t="s">
        <v>78</v>
      </c>
      <c r="G290" s="273">
        <f>G294+G291+G297</f>
        <v>6053.3310000000001</v>
      </c>
    </row>
    <row r="291" spans="2:7" ht="54" customHeight="1" x14ac:dyDescent="0.25">
      <c r="B291" s="345"/>
      <c r="C291" s="317"/>
      <c r="D291" s="42" t="s">
        <v>79</v>
      </c>
      <c r="E291" s="288"/>
      <c r="F291" s="288" t="s">
        <v>462</v>
      </c>
      <c r="G291" s="273">
        <f>G292</f>
        <v>5673.3810000000003</v>
      </c>
    </row>
    <row r="292" spans="2:7" ht="59.25" customHeight="1" x14ac:dyDescent="0.25">
      <c r="B292" s="345"/>
      <c r="C292" s="317"/>
      <c r="D292" s="42" t="s">
        <v>81</v>
      </c>
      <c r="E292" s="277"/>
      <c r="F292" s="277" t="s">
        <v>15</v>
      </c>
      <c r="G292" s="273">
        <f>G293</f>
        <v>5673.3810000000003</v>
      </c>
    </row>
    <row r="293" spans="2:7" ht="51.75" customHeight="1" x14ac:dyDescent="0.25">
      <c r="B293" s="345"/>
      <c r="C293" s="317"/>
      <c r="D293" s="42"/>
      <c r="E293" s="278" t="s">
        <v>16</v>
      </c>
      <c r="F293" s="289" t="s">
        <v>17</v>
      </c>
      <c r="G293" s="273">
        <v>5673.3810000000003</v>
      </c>
    </row>
    <row r="294" spans="2:7" ht="51.75" customHeight="1" x14ac:dyDescent="0.25">
      <c r="B294" s="345"/>
      <c r="C294" s="317"/>
      <c r="D294" s="42" t="s">
        <v>82</v>
      </c>
      <c r="E294" s="43"/>
      <c r="F294" s="43" t="s">
        <v>83</v>
      </c>
      <c r="G294" s="273">
        <f>G295</f>
        <v>335</v>
      </c>
    </row>
    <row r="295" spans="2:7" ht="36.75" customHeight="1" x14ac:dyDescent="0.25">
      <c r="B295" s="345"/>
      <c r="C295" s="317"/>
      <c r="D295" s="42" t="s">
        <v>84</v>
      </c>
      <c r="E295" s="280"/>
      <c r="F295" s="287" t="s">
        <v>85</v>
      </c>
      <c r="G295" s="273">
        <f>G296</f>
        <v>335</v>
      </c>
    </row>
    <row r="296" spans="2:7" ht="47.25" customHeight="1" x14ac:dyDescent="0.25">
      <c r="B296" s="345"/>
      <c r="C296" s="317"/>
      <c r="D296" s="42"/>
      <c r="E296" s="278" t="s">
        <v>16</v>
      </c>
      <c r="F296" s="289" t="s">
        <v>17</v>
      </c>
      <c r="G296" s="273">
        <f>430-95</f>
        <v>335</v>
      </c>
    </row>
    <row r="297" spans="2:7" ht="63" customHeight="1" x14ac:dyDescent="0.25">
      <c r="B297" s="345"/>
      <c r="C297" s="317"/>
      <c r="D297" s="42" t="s">
        <v>86</v>
      </c>
      <c r="E297" s="288"/>
      <c r="F297" s="288" t="s">
        <v>463</v>
      </c>
      <c r="G297" s="273">
        <f>G298</f>
        <v>44.95</v>
      </c>
    </row>
    <row r="298" spans="2:7" ht="36" customHeight="1" x14ac:dyDescent="0.25">
      <c r="B298" s="345"/>
      <c r="C298" s="317"/>
      <c r="D298" s="42" t="s">
        <v>88</v>
      </c>
      <c r="E298" s="280"/>
      <c r="F298" s="280" t="s">
        <v>89</v>
      </c>
      <c r="G298" s="273">
        <f>G299</f>
        <v>44.95</v>
      </c>
    </row>
    <row r="299" spans="2:7" ht="47.25" customHeight="1" x14ac:dyDescent="0.25">
      <c r="B299" s="345"/>
      <c r="C299" s="317"/>
      <c r="D299" s="42"/>
      <c r="E299" s="278" t="s">
        <v>16</v>
      </c>
      <c r="F299" s="289" t="s">
        <v>17</v>
      </c>
      <c r="G299" s="273">
        <v>44.95</v>
      </c>
    </row>
    <row r="300" spans="2:7" ht="45.75" customHeight="1" x14ac:dyDescent="0.25">
      <c r="B300" s="345"/>
      <c r="C300" s="317"/>
      <c r="D300" s="42" t="s">
        <v>90</v>
      </c>
      <c r="E300" s="43"/>
      <c r="F300" s="43" t="s">
        <v>91</v>
      </c>
      <c r="G300" s="273">
        <f>G301+G306</f>
        <v>628.15599999999995</v>
      </c>
    </row>
    <row r="301" spans="2:7" ht="67.150000000000006" customHeight="1" x14ac:dyDescent="0.25">
      <c r="B301" s="345"/>
      <c r="C301" s="317"/>
      <c r="D301" s="42" t="s">
        <v>92</v>
      </c>
      <c r="E301" s="43"/>
      <c r="F301" s="43" t="s">
        <v>93</v>
      </c>
      <c r="G301" s="273">
        <f>G302+G304</f>
        <v>539.15599999999995</v>
      </c>
    </row>
    <row r="302" spans="2:7" ht="34.9" customHeight="1" x14ac:dyDescent="0.25">
      <c r="B302" s="345"/>
      <c r="C302" s="317"/>
      <c r="D302" s="42" t="s">
        <v>94</v>
      </c>
      <c r="E302" s="280"/>
      <c r="F302" s="280" t="s">
        <v>95</v>
      </c>
      <c r="G302" s="273">
        <f>G303</f>
        <v>494.15600000000001</v>
      </c>
    </row>
    <row r="303" spans="2:7" ht="46.5" customHeight="1" x14ac:dyDescent="0.25">
      <c r="B303" s="345"/>
      <c r="C303" s="317"/>
      <c r="D303" s="42"/>
      <c r="E303" s="278" t="s">
        <v>16</v>
      </c>
      <c r="F303" s="289" t="s">
        <v>17</v>
      </c>
      <c r="G303" s="273">
        <v>494.15600000000001</v>
      </c>
    </row>
    <row r="304" spans="2:7" ht="46.5" customHeight="1" x14ac:dyDescent="0.25">
      <c r="B304" s="345"/>
      <c r="C304" s="317"/>
      <c r="D304" s="42" t="s">
        <v>96</v>
      </c>
      <c r="E304" s="280"/>
      <c r="F304" s="280" t="s">
        <v>97</v>
      </c>
      <c r="G304" s="273">
        <f>G305</f>
        <v>45</v>
      </c>
    </row>
    <row r="305" spans="2:7" ht="46.5" customHeight="1" x14ac:dyDescent="0.25">
      <c r="B305" s="345"/>
      <c r="C305" s="317"/>
      <c r="D305" s="42"/>
      <c r="E305" s="278" t="s">
        <v>16</v>
      </c>
      <c r="F305" s="289" t="s">
        <v>17</v>
      </c>
      <c r="G305" s="273">
        <v>45</v>
      </c>
    </row>
    <row r="306" spans="2:7" ht="39.75" customHeight="1" x14ac:dyDescent="0.25">
      <c r="B306" s="345"/>
      <c r="C306" s="317"/>
      <c r="D306" s="42" t="s">
        <v>98</v>
      </c>
      <c r="E306" s="43"/>
      <c r="F306" s="43" t="s">
        <v>99</v>
      </c>
      <c r="G306" s="273">
        <f>G307</f>
        <v>89</v>
      </c>
    </row>
    <row r="307" spans="2:7" ht="49.9" customHeight="1" x14ac:dyDescent="0.25">
      <c r="B307" s="345"/>
      <c r="C307" s="317"/>
      <c r="D307" s="42" t="s">
        <v>100</v>
      </c>
      <c r="E307" s="280"/>
      <c r="F307" s="280" t="s">
        <v>101</v>
      </c>
      <c r="G307" s="273">
        <f>G308</f>
        <v>89</v>
      </c>
    </row>
    <row r="308" spans="2:7" ht="46.5" customHeight="1" x14ac:dyDescent="0.25">
      <c r="B308" s="345"/>
      <c r="C308" s="317"/>
      <c r="D308" s="42"/>
      <c r="E308" s="278" t="s">
        <v>16</v>
      </c>
      <c r="F308" s="289" t="s">
        <v>17</v>
      </c>
      <c r="G308" s="273">
        <v>89</v>
      </c>
    </row>
    <row r="309" spans="2:7" ht="53.45" customHeight="1" x14ac:dyDescent="0.25">
      <c r="B309" s="345"/>
      <c r="C309" s="317"/>
      <c r="D309" s="42" t="s">
        <v>102</v>
      </c>
      <c r="E309" s="43"/>
      <c r="F309" s="43" t="s">
        <v>103</v>
      </c>
      <c r="G309" s="273">
        <f>G310+G315</f>
        <v>77.894000000000005</v>
      </c>
    </row>
    <row r="310" spans="2:7" ht="63.75" customHeight="1" x14ac:dyDescent="0.25">
      <c r="B310" s="345"/>
      <c r="C310" s="317"/>
      <c r="D310" s="42" t="s">
        <v>104</v>
      </c>
      <c r="E310" s="43"/>
      <c r="F310" s="43" t="s">
        <v>105</v>
      </c>
      <c r="G310" s="273">
        <f>G311+G313</f>
        <v>38.893999999999998</v>
      </c>
    </row>
    <row r="311" spans="2:7" ht="34.15" customHeight="1" x14ac:dyDescent="0.25">
      <c r="B311" s="345"/>
      <c r="C311" s="317"/>
      <c r="D311" s="42" t="s">
        <v>106</v>
      </c>
      <c r="E311" s="280"/>
      <c r="F311" s="280" t="s">
        <v>107</v>
      </c>
      <c r="G311" s="273">
        <f>G312</f>
        <v>3.702</v>
      </c>
    </row>
    <row r="312" spans="2:7" ht="44.25" customHeight="1" x14ac:dyDescent="0.25">
      <c r="B312" s="345"/>
      <c r="C312" s="317"/>
      <c r="D312" s="290"/>
      <c r="E312" s="278" t="s">
        <v>16</v>
      </c>
      <c r="F312" s="289" t="s">
        <v>17</v>
      </c>
      <c r="G312" s="273">
        <v>3.702</v>
      </c>
    </row>
    <row r="313" spans="2:7" ht="36" customHeight="1" x14ac:dyDescent="0.25">
      <c r="B313" s="345"/>
      <c r="C313" s="317"/>
      <c r="D313" s="42" t="s">
        <v>108</v>
      </c>
      <c r="E313" s="280"/>
      <c r="F313" s="280" t="s">
        <v>109</v>
      </c>
      <c r="G313" s="273">
        <f>G314</f>
        <v>35.192</v>
      </c>
    </row>
    <row r="314" spans="2:7" ht="48.75" customHeight="1" x14ac:dyDescent="0.25">
      <c r="B314" s="345"/>
      <c r="C314" s="317"/>
      <c r="D314" s="290"/>
      <c r="E314" s="278" t="s">
        <v>16</v>
      </c>
      <c r="F314" s="289" t="s">
        <v>17</v>
      </c>
      <c r="G314" s="273">
        <v>35.192</v>
      </c>
    </row>
    <row r="315" spans="2:7" ht="48.75" customHeight="1" x14ac:dyDescent="0.25">
      <c r="B315" s="345"/>
      <c r="C315" s="317"/>
      <c r="D315" s="42" t="s">
        <v>110</v>
      </c>
      <c r="E315" s="280"/>
      <c r="F315" s="280" t="s">
        <v>111</v>
      </c>
      <c r="G315" s="273">
        <f>G316</f>
        <v>39</v>
      </c>
    </row>
    <row r="316" spans="2:7" ht="48.75" customHeight="1" x14ac:dyDescent="0.25">
      <c r="B316" s="345"/>
      <c r="C316" s="317"/>
      <c r="D316" s="42" t="s">
        <v>112</v>
      </c>
      <c r="E316" s="280"/>
      <c r="F316" s="280" t="s">
        <v>113</v>
      </c>
      <c r="G316" s="273">
        <f>G317</f>
        <v>39</v>
      </c>
    </row>
    <row r="317" spans="2:7" ht="48.75" customHeight="1" x14ac:dyDescent="0.25">
      <c r="B317" s="345"/>
      <c r="C317" s="317"/>
      <c r="D317" s="290"/>
      <c r="E317" s="278" t="s">
        <v>16</v>
      </c>
      <c r="F317" s="289" t="s">
        <v>17</v>
      </c>
      <c r="G317" s="273">
        <v>39</v>
      </c>
    </row>
    <row r="318" spans="2:7" ht="20.25" customHeight="1" x14ac:dyDescent="0.25">
      <c r="B318" s="345"/>
      <c r="C318" s="300" t="s">
        <v>554</v>
      </c>
      <c r="D318" s="290"/>
      <c r="E318" s="278"/>
      <c r="F318" s="289" t="s">
        <v>553</v>
      </c>
      <c r="G318" s="273">
        <f>G319</f>
        <v>2521.3112500000002</v>
      </c>
    </row>
    <row r="319" spans="2:7" ht="46.5" customHeight="1" x14ac:dyDescent="0.25">
      <c r="B319" s="345"/>
      <c r="C319" s="317"/>
      <c r="D319" s="42" t="s">
        <v>75</v>
      </c>
      <c r="E319" s="286"/>
      <c r="F319" s="287" t="s">
        <v>76</v>
      </c>
      <c r="G319" s="273">
        <f>G320</f>
        <v>2521.3112500000002</v>
      </c>
    </row>
    <row r="320" spans="2:7" ht="40.5" customHeight="1" x14ac:dyDescent="0.25">
      <c r="B320" s="345"/>
      <c r="C320" s="317"/>
      <c r="D320" s="42" t="s">
        <v>77</v>
      </c>
      <c r="E320" s="43"/>
      <c r="F320" s="43" t="s">
        <v>78</v>
      </c>
      <c r="G320" s="273">
        <f>G321</f>
        <v>2521.3112500000002</v>
      </c>
    </row>
    <row r="321" spans="2:7" ht="63" customHeight="1" x14ac:dyDescent="0.25">
      <c r="B321" s="345"/>
      <c r="C321" s="317"/>
      <c r="D321" s="42" t="s">
        <v>551</v>
      </c>
      <c r="E321" s="280"/>
      <c r="F321" s="280" t="s">
        <v>552</v>
      </c>
      <c r="G321" s="273">
        <f>G322</f>
        <v>2521.3112500000002</v>
      </c>
    </row>
    <row r="322" spans="2:7" ht="50.25" customHeight="1" x14ac:dyDescent="0.25">
      <c r="B322" s="345"/>
      <c r="C322" s="317"/>
      <c r="D322" s="42"/>
      <c r="E322" s="278" t="s">
        <v>16</v>
      </c>
      <c r="F322" s="289" t="s">
        <v>17</v>
      </c>
      <c r="G322" s="273">
        <v>2521.3112500000002</v>
      </c>
    </row>
    <row r="323" spans="2:7" ht="34.5" customHeight="1" x14ac:dyDescent="0.2">
      <c r="B323" s="344">
        <v>563</v>
      </c>
      <c r="C323" s="345"/>
      <c r="D323" s="346"/>
      <c r="E323" s="347"/>
      <c r="F323" s="315" t="s">
        <v>464</v>
      </c>
      <c r="G323" s="11">
        <f>G324+G415+G489+G468+G451+G475+G482</f>
        <v>152602.87166000003</v>
      </c>
    </row>
    <row r="324" spans="2:7" ht="18.75" customHeight="1" x14ac:dyDescent="0.25">
      <c r="B324" s="345"/>
      <c r="C324" s="300" t="s">
        <v>424</v>
      </c>
      <c r="D324" s="300"/>
      <c r="E324" s="317"/>
      <c r="F324" s="349" t="s">
        <v>425</v>
      </c>
      <c r="G324" s="8">
        <f>G330+G369+G325+G364</f>
        <v>34753.388119999996</v>
      </c>
    </row>
    <row r="325" spans="2:7" ht="44.25" customHeight="1" x14ac:dyDescent="0.25">
      <c r="B325" s="345"/>
      <c r="C325" s="300" t="s">
        <v>465</v>
      </c>
      <c r="D325" s="300"/>
      <c r="E325" s="317"/>
      <c r="F325" s="284" t="s">
        <v>466</v>
      </c>
      <c r="G325" s="8">
        <f>G326</f>
        <v>1544.6</v>
      </c>
    </row>
    <row r="326" spans="2:7" ht="18.75" customHeight="1" x14ac:dyDescent="0.25">
      <c r="B326" s="345"/>
      <c r="C326" s="300"/>
      <c r="D326" s="285" t="s">
        <v>363</v>
      </c>
      <c r="E326" s="285"/>
      <c r="F326" s="328" t="s">
        <v>364</v>
      </c>
      <c r="G326" s="8">
        <f>G327</f>
        <v>1544.6</v>
      </c>
    </row>
    <row r="327" spans="2:7" ht="30.75" customHeight="1" x14ac:dyDescent="0.25">
      <c r="B327" s="345"/>
      <c r="C327" s="300"/>
      <c r="D327" s="42" t="s">
        <v>365</v>
      </c>
      <c r="E327" s="10"/>
      <c r="F327" s="43" t="s">
        <v>366</v>
      </c>
      <c r="G327" s="8">
        <f>G328</f>
        <v>1544.6</v>
      </c>
    </row>
    <row r="328" spans="2:7" ht="18.75" customHeight="1" x14ac:dyDescent="0.25">
      <c r="B328" s="345"/>
      <c r="C328" s="300"/>
      <c r="D328" s="42" t="s">
        <v>367</v>
      </c>
      <c r="E328" s="43"/>
      <c r="F328" s="43" t="s">
        <v>368</v>
      </c>
      <c r="G328" s="8">
        <f>G329</f>
        <v>1544.6</v>
      </c>
    </row>
    <row r="329" spans="2:7" ht="75.75" customHeight="1" x14ac:dyDescent="0.25">
      <c r="B329" s="345"/>
      <c r="C329" s="300"/>
      <c r="D329" s="42"/>
      <c r="E329" s="285" t="s">
        <v>249</v>
      </c>
      <c r="F329" s="283" t="s">
        <v>250</v>
      </c>
      <c r="G329" s="8">
        <v>1544.6</v>
      </c>
    </row>
    <row r="330" spans="2:7" ht="66" customHeight="1" x14ac:dyDescent="0.25">
      <c r="B330" s="345"/>
      <c r="C330" s="300" t="s">
        <v>467</v>
      </c>
      <c r="D330" s="300"/>
      <c r="E330" s="317"/>
      <c r="F330" s="284" t="s">
        <v>468</v>
      </c>
      <c r="G330" s="8">
        <f>G336+G331</f>
        <v>30005.100000000002</v>
      </c>
    </row>
    <row r="331" spans="2:7" ht="45.75" customHeight="1" x14ac:dyDescent="0.25">
      <c r="B331" s="345"/>
      <c r="C331" s="300"/>
      <c r="D331" s="42" t="s">
        <v>349</v>
      </c>
      <c r="E331" s="287"/>
      <c r="F331" s="287" t="s">
        <v>350</v>
      </c>
      <c r="G331" s="8">
        <f>G332</f>
        <v>120</v>
      </c>
    </row>
    <row r="332" spans="2:7" ht="66" customHeight="1" x14ac:dyDescent="0.25">
      <c r="B332" s="345"/>
      <c r="C332" s="300"/>
      <c r="D332" s="42" t="s">
        <v>357</v>
      </c>
      <c r="E332" s="280"/>
      <c r="F332" s="280" t="s">
        <v>358</v>
      </c>
      <c r="G332" s="8">
        <f>G333</f>
        <v>120</v>
      </c>
    </row>
    <row r="333" spans="2:7" ht="66" customHeight="1" x14ac:dyDescent="0.25">
      <c r="B333" s="345"/>
      <c r="C333" s="300"/>
      <c r="D333" s="42" t="s">
        <v>359</v>
      </c>
      <c r="E333" s="280"/>
      <c r="F333" s="280" t="s">
        <v>360</v>
      </c>
      <c r="G333" s="8">
        <f>G334</f>
        <v>120</v>
      </c>
    </row>
    <row r="334" spans="2:7" ht="84" customHeight="1" x14ac:dyDescent="0.25">
      <c r="B334" s="345"/>
      <c r="C334" s="300"/>
      <c r="D334" s="42" t="s">
        <v>361</v>
      </c>
      <c r="E334" s="280"/>
      <c r="F334" s="280" t="s">
        <v>362</v>
      </c>
      <c r="G334" s="8">
        <f>G335</f>
        <v>120</v>
      </c>
    </row>
    <row r="335" spans="2:7" ht="33" customHeight="1" x14ac:dyDescent="0.25">
      <c r="B335" s="345"/>
      <c r="C335" s="300"/>
      <c r="D335" s="42"/>
      <c r="E335" s="285" t="s">
        <v>73</v>
      </c>
      <c r="F335" s="283" t="s">
        <v>74</v>
      </c>
      <c r="G335" s="8">
        <v>120</v>
      </c>
    </row>
    <row r="336" spans="2:7" ht="19.899999999999999" customHeight="1" x14ac:dyDescent="0.25">
      <c r="B336" s="345"/>
      <c r="C336" s="300"/>
      <c r="D336" s="285" t="s">
        <v>363</v>
      </c>
      <c r="E336" s="285"/>
      <c r="F336" s="328" t="s">
        <v>364</v>
      </c>
      <c r="G336" s="8">
        <f>G337</f>
        <v>29885.100000000002</v>
      </c>
    </row>
    <row r="337" spans="2:7" ht="30.75" customHeight="1" x14ac:dyDescent="0.25">
      <c r="B337" s="345"/>
      <c r="C337" s="300"/>
      <c r="D337" s="42" t="s">
        <v>365</v>
      </c>
      <c r="E337" s="10"/>
      <c r="F337" s="43" t="s">
        <v>366</v>
      </c>
      <c r="G337" s="8">
        <f>G338+G344+G350+G353+G361+G355+G358+G342+G347</f>
        <v>29885.100000000002</v>
      </c>
    </row>
    <row r="338" spans="2:7" ht="36.75" customHeight="1" x14ac:dyDescent="0.25">
      <c r="B338" s="345"/>
      <c r="C338" s="300"/>
      <c r="D338" s="42" t="s">
        <v>375</v>
      </c>
      <c r="E338" s="292"/>
      <c r="F338" s="43" t="s">
        <v>276</v>
      </c>
      <c r="G338" s="378">
        <f>G339+G340+G341</f>
        <v>28020</v>
      </c>
    </row>
    <row r="339" spans="2:7" ht="77.25" customHeight="1" x14ac:dyDescent="0.25">
      <c r="B339" s="345"/>
      <c r="C339" s="300"/>
      <c r="D339" s="296"/>
      <c r="E339" s="285" t="s">
        <v>249</v>
      </c>
      <c r="F339" s="283" t="s">
        <v>250</v>
      </c>
      <c r="G339" s="321">
        <v>22170.5</v>
      </c>
    </row>
    <row r="340" spans="2:7" ht="34.15" customHeight="1" x14ac:dyDescent="0.25">
      <c r="B340" s="345"/>
      <c r="C340" s="300"/>
      <c r="D340" s="296"/>
      <c r="E340" s="285" t="s">
        <v>73</v>
      </c>
      <c r="F340" s="283" t="s">
        <v>74</v>
      </c>
      <c r="G340" s="321">
        <v>5126.6210000000001</v>
      </c>
    </row>
    <row r="341" spans="2:7" ht="17.25" customHeight="1" x14ac:dyDescent="0.25">
      <c r="B341" s="345"/>
      <c r="C341" s="300"/>
      <c r="D341" s="300"/>
      <c r="E341" s="296">
        <v>800</v>
      </c>
      <c r="F341" s="284" t="s">
        <v>132</v>
      </c>
      <c r="G341" s="8">
        <v>722.87900000000002</v>
      </c>
    </row>
    <row r="342" spans="2:7" ht="50.25" customHeight="1" x14ac:dyDescent="0.25">
      <c r="B342" s="345"/>
      <c r="C342" s="300"/>
      <c r="D342" s="42" t="s">
        <v>378</v>
      </c>
      <c r="E342" s="297"/>
      <c r="F342" s="318" t="s">
        <v>379</v>
      </c>
      <c r="G342" s="8">
        <f>G343</f>
        <v>881.1</v>
      </c>
    </row>
    <row r="343" spans="2:7" ht="78" customHeight="1" x14ac:dyDescent="0.25">
      <c r="B343" s="345"/>
      <c r="C343" s="300"/>
      <c r="D343" s="297"/>
      <c r="E343" s="285" t="s">
        <v>249</v>
      </c>
      <c r="F343" s="283" t="s">
        <v>250</v>
      </c>
      <c r="G343" s="321">
        <v>881.1</v>
      </c>
    </row>
    <row r="344" spans="2:7" ht="81.75" customHeight="1" x14ac:dyDescent="0.25">
      <c r="B344" s="345"/>
      <c r="C344" s="300"/>
      <c r="D344" s="42" t="s">
        <v>380</v>
      </c>
      <c r="E344" s="324"/>
      <c r="F344" s="302" t="s">
        <v>381</v>
      </c>
      <c r="G344" s="8">
        <f>G345+G346</f>
        <v>109.7</v>
      </c>
    </row>
    <row r="345" spans="2:7" ht="81" customHeight="1" x14ac:dyDescent="0.25">
      <c r="B345" s="345"/>
      <c r="C345" s="300"/>
      <c r="D345" s="323"/>
      <c r="E345" s="285" t="s">
        <v>249</v>
      </c>
      <c r="F345" s="283" t="s">
        <v>250</v>
      </c>
      <c r="G345" s="8">
        <v>107.7</v>
      </c>
    </row>
    <row r="346" spans="2:7" ht="35.25" customHeight="1" x14ac:dyDescent="0.25">
      <c r="B346" s="345"/>
      <c r="C346" s="300"/>
      <c r="D346" s="323"/>
      <c r="E346" s="285" t="s">
        <v>73</v>
      </c>
      <c r="F346" s="283" t="s">
        <v>74</v>
      </c>
      <c r="G346" s="8">
        <v>2</v>
      </c>
    </row>
    <row r="347" spans="2:7" ht="76.5" customHeight="1" x14ac:dyDescent="0.25">
      <c r="B347" s="345"/>
      <c r="C347" s="300"/>
      <c r="D347" s="42" t="s">
        <v>382</v>
      </c>
      <c r="E347" s="297"/>
      <c r="F347" s="319" t="s">
        <v>383</v>
      </c>
      <c r="G347" s="8">
        <f>G348+G349</f>
        <v>1.2</v>
      </c>
    </row>
    <row r="348" spans="2:7" ht="78" customHeight="1" x14ac:dyDescent="0.25">
      <c r="B348" s="345"/>
      <c r="C348" s="300"/>
      <c r="D348" s="323"/>
      <c r="E348" s="285" t="s">
        <v>249</v>
      </c>
      <c r="F348" s="283" t="s">
        <v>250</v>
      </c>
      <c r="G348" s="8">
        <v>1</v>
      </c>
    </row>
    <row r="349" spans="2:7" ht="35.25" customHeight="1" x14ac:dyDescent="0.25">
      <c r="B349" s="345"/>
      <c r="C349" s="300"/>
      <c r="D349" s="323"/>
      <c r="E349" s="285" t="s">
        <v>73</v>
      </c>
      <c r="F349" s="283" t="s">
        <v>74</v>
      </c>
      <c r="G349" s="8">
        <v>0.2</v>
      </c>
    </row>
    <row r="350" spans="2:7" ht="62.45" customHeight="1" x14ac:dyDescent="0.25">
      <c r="B350" s="345"/>
      <c r="C350" s="300"/>
      <c r="D350" s="42" t="s">
        <v>384</v>
      </c>
      <c r="E350" s="332"/>
      <c r="F350" s="318" t="s">
        <v>385</v>
      </c>
      <c r="G350" s="8">
        <f>G351+G352</f>
        <v>421</v>
      </c>
    </row>
    <row r="351" spans="2:7" ht="81" customHeight="1" x14ac:dyDescent="0.25">
      <c r="B351" s="345"/>
      <c r="C351" s="300"/>
      <c r="D351" s="296"/>
      <c r="E351" s="285" t="s">
        <v>249</v>
      </c>
      <c r="F351" s="283" t="s">
        <v>250</v>
      </c>
      <c r="G351" s="8">
        <v>325.5</v>
      </c>
    </row>
    <row r="352" spans="2:7" ht="30.6" customHeight="1" x14ac:dyDescent="0.25">
      <c r="B352" s="345"/>
      <c r="C352" s="300"/>
      <c r="D352" s="296"/>
      <c r="E352" s="285" t="s">
        <v>73</v>
      </c>
      <c r="F352" s="283" t="s">
        <v>74</v>
      </c>
      <c r="G352" s="8">
        <v>95.5</v>
      </c>
    </row>
    <row r="353" spans="2:7" ht="33" customHeight="1" x14ac:dyDescent="0.25">
      <c r="B353" s="345"/>
      <c r="C353" s="300"/>
      <c r="D353" s="42" t="s">
        <v>386</v>
      </c>
      <c r="E353" s="332"/>
      <c r="F353" s="318" t="s">
        <v>387</v>
      </c>
      <c r="G353" s="8">
        <f>G354</f>
        <v>3.9</v>
      </c>
    </row>
    <row r="354" spans="2:7" ht="30.75" customHeight="1" x14ac:dyDescent="0.25">
      <c r="B354" s="345"/>
      <c r="C354" s="300"/>
      <c r="D354" s="323"/>
      <c r="E354" s="285" t="s">
        <v>73</v>
      </c>
      <c r="F354" s="283" t="s">
        <v>74</v>
      </c>
      <c r="G354" s="8">
        <v>3.9</v>
      </c>
    </row>
    <row r="355" spans="2:7" ht="51" customHeight="1" x14ac:dyDescent="0.25">
      <c r="B355" s="345"/>
      <c r="C355" s="300"/>
      <c r="D355" s="42" t="s">
        <v>388</v>
      </c>
      <c r="E355" s="324"/>
      <c r="F355" s="316" t="s">
        <v>389</v>
      </c>
      <c r="G355" s="8">
        <f>G356+G357</f>
        <v>43.699999999999996</v>
      </c>
    </row>
    <row r="356" spans="2:7" ht="78.75" customHeight="1" x14ac:dyDescent="0.25">
      <c r="B356" s="345"/>
      <c r="C356" s="300"/>
      <c r="D356" s="297"/>
      <c r="E356" s="285" t="s">
        <v>249</v>
      </c>
      <c r="F356" s="283" t="s">
        <v>250</v>
      </c>
      <c r="G356" s="8">
        <v>43.3</v>
      </c>
    </row>
    <row r="357" spans="2:7" ht="30.75" customHeight="1" x14ac:dyDescent="0.25">
      <c r="B357" s="345"/>
      <c r="C357" s="300"/>
      <c r="D357" s="323"/>
      <c r="E357" s="285" t="s">
        <v>73</v>
      </c>
      <c r="F357" s="283" t="s">
        <v>74</v>
      </c>
      <c r="G357" s="8">
        <v>0.4</v>
      </c>
    </row>
    <row r="358" spans="2:7" ht="81" customHeight="1" x14ac:dyDescent="0.25">
      <c r="B358" s="345"/>
      <c r="C358" s="300"/>
      <c r="D358" s="42" t="s">
        <v>390</v>
      </c>
      <c r="E358" s="297"/>
      <c r="F358" s="318" t="s">
        <v>391</v>
      </c>
      <c r="G358" s="8">
        <f>G359+G360</f>
        <v>9.4</v>
      </c>
    </row>
    <row r="359" spans="2:7" ht="79.5" customHeight="1" x14ac:dyDescent="0.25">
      <c r="B359" s="345"/>
      <c r="C359" s="300"/>
      <c r="D359" s="296"/>
      <c r="E359" s="285" t="s">
        <v>249</v>
      </c>
      <c r="F359" s="283" t="s">
        <v>250</v>
      </c>
      <c r="G359" s="8">
        <v>7.9</v>
      </c>
    </row>
    <row r="360" spans="2:7" ht="33.75" customHeight="1" x14ac:dyDescent="0.25">
      <c r="B360" s="345"/>
      <c r="C360" s="300"/>
      <c r="D360" s="296"/>
      <c r="E360" s="285" t="s">
        <v>73</v>
      </c>
      <c r="F360" s="283" t="s">
        <v>74</v>
      </c>
      <c r="G360" s="8">
        <v>1.5</v>
      </c>
    </row>
    <row r="361" spans="2:7" ht="51" customHeight="1" x14ac:dyDescent="0.25">
      <c r="B361" s="345"/>
      <c r="C361" s="300"/>
      <c r="D361" s="42" t="s">
        <v>392</v>
      </c>
      <c r="E361" s="297"/>
      <c r="F361" s="318" t="s">
        <v>393</v>
      </c>
      <c r="G361" s="8">
        <f>G362+G363</f>
        <v>395.1</v>
      </c>
    </row>
    <row r="362" spans="2:7" ht="79.5" customHeight="1" x14ac:dyDescent="0.25">
      <c r="B362" s="345"/>
      <c r="C362" s="300"/>
      <c r="D362" s="296"/>
      <c r="E362" s="285" t="s">
        <v>249</v>
      </c>
      <c r="F362" s="283" t="s">
        <v>250</v>
      </c>
      <c r="G362" s="8">
        <v>380.1</v>
      </c>
    </row>
    <row r="363" spans="2:7" ht="33.75" customHeight="1" x14ac:dyDescent="0.25">
      <c r="B363" s="345"/>
      <c r="C363" s="300"/>
      <c r="D363" s="296"/>
      <c r="E363" s="285" t="s">
        <v>73</v>
      </c>
      <c r="F363" s="283" t="s">
        <v>74</v>
      </c>
      <c r="G363" s="8">
        <v>15</v>
      </c>
    </row>
    <row r="364" spans="2:7" ht="22.5" customHeight="1" x14ac:dyDescent="0.25">
      <c r="B364" s="345"/>
      <c r="C364" s="300" t="s">
        <v>469</v>
      </c>
      <c r="D364" s="296"/>
      <c r="E364" s="285"/>
      <c r="F364" s="283" t="s">
        <v>470</v>
      </c>
      <c r="G364" s="8">
        <f>G365</f>
        <v>52.2</v>
      </c>
    </row>
    <row r="365" spans="2:7" ht="21" customHeight="1" x14ac:dyDescent="0.25">
      <c r="B365" s="345"/>
      <c r="C365" s="300"/>
      <c r="D365" s="285" t="s">
        <v>363</v>
      </c>
      <c r="E365" s="285"/>
      <c r="F365" s="328" t="s">
        <v>364</v>
      </c>
      <c r="G365" s="8">
        <f>G366</f>
        <v>52.2</v>
      </c>
    </row>
    <row r="366" spans="2:7" ht="33.75" customHeight="1" x14ac:dyDescent="0.25">
      <c r="B366" s="345"/>
      <c r="C366" s="300"/>
      <c r="D366" s="42" t="s">
        <v>365</v>
      </c>
      <c r="E366" s="10"/>
      <c r="F366" s="43" t="s">
        <v>366</v>
      </c>
      <c r="G366" s="8">
        <f>G367</f>
        <v>52.2</v>
      </c>
    </row>
    <row r="367" spans="2:7" ht="62.25" customHeight="1" x14ac:dyDescent="0.25">
      <c r="B367" s="345"/>
      <c r="C367" s="300"/>
      <c r="D367" s="42" t="s">
        <v>394</v>
      </c>
      <c r="E367" s="285"/>
      <c r="F367" s="283" t="s">
        <v>395</v>
      </c>
      <c r="G367" s="8">
        <f>G368</f>
        <v>52.2</v>
      </c>
    </row>
    <row r="368" spans="2:7" ht="33.75" customHeight="1" x14ac:dyDescent="0.25">
      <c r="B368" s="345"/>
      <c r="C368" s="300"/>
      <c r="D368" s="296"/>
      <c r="E368" s="285" t="s">
        <v>73</v>
      </c>
      <c r="F368" s="283" t="s">
        <v>74</v>
      </c>
      <c r="G368" s="8">
        <v>52.2</v>
      </c>
    </row>
    <row r="369" spans="2:7" ht="21.75" customHeight="1" x14ac:dyDescent="0.25">
      <c r="B369" s="345"/>
      <c r="C369" s="300" t="s">
        <v>428</v>
      </c>
      <c r="D369" s="300"/>
      <c r="E369" s="317"/>
      <c r="F369" s="287" t="s">
        <v>429</v>
      </c>
      <c r="G369" s="8">
        <f>G370+G405+G375</f>
        <v>3151.48812</v>
      </c>
    </row>
    <row r="370" spans="2:7" ht="34.5" customHeight="1" x14ac:dyDescent="0.25">
      <c r="B370" s="345"/>
      <c r="C370" s="300"/>
      <c r="D370" s="42" t="s">
        <v>8</v>
      </c>
      <c r="E370" s="274"/>
      <c r="F370" s="275" t="s">
        <v>9</v>
      </c>
      <c r="G370" s="8">
        <f>G371</f>
        <v>20</v>
      </c>
    </row>
    <row r="371" spans="2:7" ht="15.75" customHeight="1" x14ac:dyDescent="0.25">
      <c r="B371" s="345"/>
      <c r="C371" s="300"/>
      <c r="D371" s="42" t="s">
        <v>67</v>
      </c>
      <c r="E371" s="284"/>
      <c r="F371" s="284" t="s">
        <v>68</v>
      </c>
      <c r="G371" s="8">
        <f>G372</f>
        <v>20</v>
      </c>
    </row>
    <row r="372" spans="2:7" ht="33" customHeight="1" x14ac:dyDescent="0.25">
      <c r="B372" s="345"/>
      <c r="C372" s="300"/>
      <c r="D372" s="42" t="s">
        <v>69</v>
      </c>
      <c r="E372" s="43"/>
      <c r="F372" s="43" t="s">
        <v>70</v>
      </c>
      <c r="G372" s="8">
        <f>G373</f>
        <v>20</v>
      </c>
    </row>
    <row r="373" spans="2:7" ht="51.75" customHeight="1" x14ac:dyDescent="0.25">
      <c r="B373" s="345"/>
      <c r="C373" s="300"/>
      <c r="D373" s="42" t="s">
        <v>71</v>
      </c>
      <c r="E373" s="277"/>
      <c r="F373" s="277" t="s">
        <v>72</v>
      </c>
      <c r="G373" s="8">
        <f>G374</f>
        <v>20</v>
      </c>
    </row>
    <row r="374" spans="2:7" ht="40.5" customHeight="1" x14ac:dyDescent="0.25">
      <c r="B374" s="345"/>
      <c r="C374" s="300"/>
      <c r="D374" s="42"/>
      <c r="E374" s="278" t="s">
        <v>65</v>
      </c>
      <c r="F374" s="283" t="s">
        <v>66</v>
      </c>
      <c r="G374" s="8">
        <v>20</v>
      </c>
    </row>
    <row r="375" spans="2:7" ht="47.45" customHeight="1" x14ac:dyDescent="0.25">
      <c r="B375" s="345"/>
      <c r="C375" s="300"/>
      <c r="D375" s="42" t="s">
        <v>311</v>
      </c>
      <c r="E375" s="287"/>
      <c r="F375" s="287" t="s">
        <v>312</v>
      </c>
      <c r="G375" s="8">
        <f>G376+G394</f>
        <v>1300.48812</v>
      </c>
    </row>
    <row r="376" spans="2:7" ht="48" customHeight="1" x14ac:dyDescent="0.25">
      <c r="B376" s="345"/>
      <c r="C376" s="300"/>
      <c r="D376" s="42" t="s">
        <v>313</v>
      </c>
      <c r="E376" s="43"/>
      <c r="F376" s="43" t="s">
        <v>314</v>
      </c>
      <c r="G376" s="8">
        <f>G377+G382+G389</f>
        <v>938.25412000000006</v>
      </c>
    </row>
    <row r="377" spans="2:7" ht="31.9" customHeight="1" x14ac:dyDescent="0.25">
      <c r="B377" s="345"/>
      <c r="C377" s="300"/>
      <c r="D377" s="42" t="s">
        <v>315</v>
      </c>
      <c r="E377" s="284"/>
      <c r="F377" s="284" t="s">
        <v>316</v>
      </c>
      <c r="G377" s="8">
        <f>G378+G380</f>
        <v>72.550119999999993</v>
      </c>
    </row>
    <row r="378" spans="2:7" ht="31.9" customHeight="1" x14ac:dyDescent="0.25">
      <c r="B378" s="345"/>
      <c r="C378" s="300"/>
      <c r="D378" s="42" t="s">
        <v>317</v>
      </c>
      <c r="E378" s="284"/>
      <c r="F378" s="284" t="s">
        <v>318</v>
      </c>
      <c r="G378" s="8">
        <f>G379</f>
        <v>67.450119999999998</v>
      </c>
    </row>
    <row r="379" spans="2:7" ht="31.9" customHeight="1" x14ac:dyDescent="0.25">
      <c r="B379" s="345"/>
      <c r="C379" s="300"/>
      <c r="D379" s="42"/>
      <c r="E379" s="285" t="s">
        <v>73</v>
      </c>
      <c r="F379" s="283" t="s">
        <v>74</v>
      </c>
      <c r="G379" s="8">
        <v>67.450119999999998</v>
      </c>
    </row>
    <row r="380" spans="2:7" ht="22.5" customHeight="1" x14ac:dyDescent="0.25">
      <c r="B380" s="345"/>
      <c r="C380" s="300"/>
      <c r="D380" s="42" t="s">
        <v>319</v>
      </c>
      <c r="E380" s="284"/>
      <c r="F380" s="284" t="s">
        <v>320</v>
      </c>
      <c r="G380" s="8">
        <f>G381</f>
        <v>5.0999999999999996</v>
      </c>
    </row>
    <row r="381" spans="2:7" ht="31.9" customHeight="1" x14ac:dyDescent="0.25">
      <c r="B381" s="345"/>
      <c r="C381" s="300"/>
      <c r="D381" s="42"/>
      <c r="E381" s="285" t="s">
        <v>73</v>
      </c>
      <c r="F381" s="283" t="s">
        <v>74</v>
      </c>
      <c r="G381" s="8">
        <v>5.0999999999999996</v>
      </c>
    </row>
    <row r="382" spans="2:7" ht="31.9" customHeight="1" x14ac:dyDescent="0.25">
      <c r="B382" s="345"/>
      <c r="C382" s="300"/>
      <c r="D382" s="42" t="s">
        <v>321</v>
      </c>
      <c r="E382" s="284"/>
      <c r="F382" s="284" t="s">
        <v>322</v>
      </c>
      <c r="G382" s="8">
        <f>G383+G385+G387</f>
        <v>278.20400000000001</v>
      </c>
    </row>
    <row r="383" spans="2:7" ht="39" customHeight="1" x14ac:dyDescent="0.25">
      <c r="B383" s="345"/>
      <c r="C383" s="300"/>
      <c r="D383" s="42" t="s">
        <v>323</v>
      </c>
      <c r="E383" s="284"/>
      <c r="F383" s="284" t="s">
        <v>324</v>
      </c>
      <c r="G383" s="8">
        <f>G384</f>
        <v>85</v>
      </c>
    </row>
    <row r="384" spans="2:7" ht="31.9" customHeight="1" x14ac:dyDescent="0.25">
      <c r="B384" s="345"/>
      <c r="C384" s="300"/>
      <c r="D384" s="42"/>
      <c r="E384" s="285" t="s">
        <v>73</v>
      </c>
      <c r="F384" s="283" t="s">
        <v>74</v>
      </c>
      <c r="G384" s="8">
        <v>85</v>
      </c>
    </row>
    <row r="385" spans="2:7" ht="36.75" customHeight="1" x14ac:dyDescent="0.25">
      <c r="B385" s="345"/>
      <c r="C385" s="300"/>
      <c r="D385" s="42" t="s">
        <v>325</v>
      </c>
      <c r="E385" s="284"/>
      <c r="F385" s="284" t="s">
        <v>326</v>
      </c>
      <c r="G385" s="8">
        <f>G386</f>
        <v>143.50399999999999</v>
      </c>
    </row>
    <row r="386" spans="2:7" ht="36" customHeight="1" x14ac:dyDescent="0.25">
      <c r="B386" s="345"/>
      <c r="C386" s="300"/>
      <c r="D386" s="42"/>
      <c r="E386" s="285" t="s">
        <v>73</v>
      </c>
      <c r="F386" s="283" t="s">
        <v>74</v>
      </c>
      <c r="G386" s="8">
        <v>143.50399999999999</v>
      </c>
    </row>
    <row r="387" spans="2:7" ht="63" customHeight="1" x14ac:dyDescent="0.25">
      <c r="B387" s="345"/>
      <c r="C387" s="300"/>
      <c r="D387" s="42" t="s">
        <v>327</v>
      </c>
      <c r="E387" s="285"/>
      <c r="F387" s="284" t="s">
        <v>328</v>
      </c>
      <c r="G387" s="8">
        <f>G388</f>
        <v>49.7</v>
      </c>
    </row>
    <row r="388" spans="2:7" ht="31.9" customHeight="1" x14ac:dyDescent="0.25">
      <c r="B388" s="345"/>
      <c r="C388" s="300"/>
      <c r="D388" s="42"/>
      <c r="E388" s="285" t="s">
        <v>73</v>
      </c>
      <c r="F388" s="283" t="s">
        <v>74</v>
      </c>
      <c r="G388" s="8">
        <v>49.7</v>
      </c>
    </row>
    <row r="389" spans="2:7" ht="47.45" customHeight="1" x14ac:dyDescent="0.25">
      <c r="B389" s="345"/>
      <c r="C389" s="300"/>
      <c r="D389" s="42" t="s">
        <v>329</v>
      </c>
      <c r="E389" s="284"/>
      <c r="F389" s="284" t="s">
        <v>330</v>
      </c>
      <c r="G389" s="8">
        <f>G390+G392</f>
        <v>587.5</v>
      </c>
    </row>
    <row r="390" spans="2:7" ht="49.5" customHeight="1" x14ac:dyDescent="0.25">
      <c r="B390" s="345"/>
      <c r="C390" s="300"/>
      <c r="D390" s="42" t="s">
        <v>331</v>
      </c>
      <c r="E390" s="287"/>
      <c r="F390" s="287" t="s">
        <v>332</v>
      </c>
      <c r="G390" s="8">
        <f>G391</f>
        <v>550.6</v>
      </c>
    </row>
    <row r="391" spans="2:7" ht="33.75" customHeight="1" x14ac:dyDescent="0.25">
      <c r="B391" s="345"/>
      <c r="C391" s="300"/>
      <c r="D391" s="42"/>
      <c r="E391" s="285" t="s">
        <v>73</v>
      </c>
      <c r="F391" s="283" t="s">
        <v>74</v>
      </c>
      <c r="G391" s="8">
        <v>550.6</v>
      </c>
    </row>
    <row r="392" spans="2:7" ht="45.75" customHeight="1" x14ac:dyDescent="0.25">
      <c r="B392" s="345"/>
      <c r="C392" s="300"/>
      <c r="D392" s="42" t="s">
        <v>333</v>
      </c>
      <c r="E392" s="287"/>
      <c r="F392" s="287" t="s">
        <v>334</v>
      </c>
      <c r="G392" s="8">
        <f>G393</f>
        <v>36.9</v>
      </c>
    </row>
    <row r="393" spans="2:7" ht="31.9" customHeight="1" x14ac:dyDescent="0.25">
      <c r="B393" s="345"/>
      <c r="C393" s="300"/>
      <c r="D393" s="42"/>
      <c r="E393" s="285" t="s">
        <v>73</v>
      </c>
      <c r="F393" s="283" t="s">
        <v>74</v>
      </c>
      <c r="G393" s="8">
        <v>36.9</v>
      </c>
    </row>
    <row r="394" spans="2:7" ht="31.9" customHeight="1" x14ac:dyDescent="0.25">
      <c r="B394" s="345"/>
      <c r="C394" s="300"/>
      <c r="D394" s="42" t="s">
        <v>335</v>
      </c>
      <c r="E394" s="43"/>
      <c r="F394" s="43" t="s">
        <v>336</v>
      </c>
      <c r="G394" s="8">
        <f>G395+G398</f>
        <v>362.23399999999998</v>
      </c>
    </row>
    <row r="395" spans="2:7" ht="36" customHeight="1" x14ac:dyDescent="0.25">
      <c r="B395" s="345"/>
      <c r="C395" s="300"/>
      <c r="D395" s="42" t="s">
        <v>337</v>
      </c>
      <c r="E395" s="284"/>
      <c r="F395" s="284" t="s">
        <v>338</v>
      </c>
      <c r="G395" s="8">
        <f>G396</f>
        <v>132.47149999999999</v>
      </c>
    </row>
    <row r="396" spans="2:7" ht="35.25" customHeight="1" x14ac:dyDescent="0.25">
      <c r="B396" s="345"/>
      <c r="C396" s="300"/>
      <c r="D396" s="42" t="s">
        <v>339</v>
      </c>
      <c r="E396" s="284"/>
      <c r="F396" s="284" t="s">
        <v>340</v>
      </c>
      <c r="G396" s="8">
        <f>G397</f>
        <v>132.47149999999999</v>
      </c>
    </row>
    <row r="397" spans="2:7" ht="33" customHeight="1" x14ac:dyDescent="0.25">
      <c r="B397" s="345"/>
      <c r="C397" s="300"/>
      <c r="D397" s="42"/>
      <c r="E397" s="285" t="s">
        <v>73</v>
      </c>
      <c r="F397" s="283" t="s">
        <v>74</v>
      </c>
      <c r="G397" s="8">
        <v>132.47149999999999</v>
      </c>
    </row>
    <row r="398" spans="2:7" ht="37.5" customHeight="1" x14ac:dyDescent="0.25">
      <c r="B398" s="345"/>
      <c r="C398" s="300"/>
      <c r="D398" s="42" t="s">
        <v>341</v>
      </c>
      <c r="E398" s="284"/>
      <c r="F398" s="284" t="s">
        <v>342</v>
      </c>
      <c r="G398" s="8">
        <f>G399+G403+G401</f>
        <v>229.76249999999999</v>
      </c>
    </row>
    <row r="399" spans="2:7" ht="62.45" customHeight="1" x14ac:dyDescent="0.25">
      <c r="B399" s="345"/>
      <c r="C399" s="300"/>
      <c r="D399" s="42" t="s">
        <v>343</v>
      </c>
      <c r="E399" s="287"/>
      <c r="F399" s="287" t="s">
        <v>344</v>
      </c>
      <c r="G399" s="8">
        <f>G400</f>
        <v>124.66249999999999</v>
      </c>
    </row>
    <row r="400" spans="2:7" ht="31.9" customHeight="1" x14ac:dyDescent="0.25">
      <c r="B400" s="345"/>
      <c r="C400" s="300"/>
      <c r="D400" s="42"/>
      <c r="E400" s="285" t="s">
        <v>73</v>
      </c>
      <c r="F400" s="283" t="s">
        <v>74</v>
      </c>
      <c r="G400" s="8">
        <v>124.66249999999999</v>
      </c>
    </row>
    <row r="401" spans="2:7" ht="47.25" customHeight="1" x14ac:dyDescent="0.25">
      <c r="B401" s="345"/>
      <c r="C401" s="300"/>
      <c r="D401" s="42" t="s">
        <v>345</v>
      </c>
      <c r="E401" s="287"/>
      <c r="F401" s="287" t="s">
        <v>346</v>
      </c>
      <c r="G401" s="8">
        <f>G402</f>
        <v>100</v>
      </c>
    </row>
    <row r="402" spans="2:7" ht="31.9" customHeight="1" x14ac:dyDescent="0.25">
      <c r="B402" s="345"/>
      <c r="C402" s="300"/>
      <c r="D402" s="42"/>
      <c r="E402" s="285" t="s">
        <v>73</v>
      </c>
      <c r="F402" s="283" t="s">
        <v>74</v>
      </c>
      <c r="G402" s="8">
        <v>100</v>
      </c>
    </row>
    <row r="403" spans="2:7" ht="31.9" customHeight="1" x14ac:dyDescent="0.25">
      <c r="B403" s="345"/>
      <c r="C403" s="300"/>
      <c r="D403" s="42" t="s">
        <v>347</v>
      </c>
      <c r="E403" s="284"/>
      <c r="F403" s="284" t="s">
        <v>348</v>
      </c>
      <c r="G403" s="8">
        <f>G404</f>
        <v>5.0999999999999996</v>
      </c>
    </row>
    <row r="404" spans="2:7" ht="31.9" customHeight="1" x14ac:dyDescent="0.25">
      <c r="B404" s="345"/>
      <c r="C404" s="300"/>
      <c r="D404" s="42"/>
      <c r="E404" s="285" t="s">
        <v>73</v>
      </c>
      <c r="F404" s="283" t="s">
        <v>74</v>
      </c>
      <c r="G404" s="8">
        <v>5.0999999999999996</v>
      </c>
    </row>
    <row r="405" spans="2:7" ht="15.75" customHeight="1" x14ac:dyDescent="0.25">
      <c r="B405" s="345"/>
      <c r="C405" s="300"/>
      <c r="D405" s="285" t="s">
        <v>363</v>
      </c>
      <c r="E405" s="285"/>
      <c r="F405" s="319" t="s">
        <v>364</v>
      </c>
      <c r="G405" s="273">
        <f>G406+G412</f>
        <v>1831</v>
      </c>
    </row>
    <row r="406" spans="2:7" ht="39" customHeight="1" x14ac:dyDescent="0.25">
      <c r="B406" s="345"/>
      <c r="C406" s="300"/>
      <c r="D406" s="42" t="s">
        <v>365</v>
      </c>
      <c r="E406" s="10"/>
      <c r="F406" s="43" t="s">
        <v>366</v>
      </c>
      <c r="G406" s="273">
        <f>G407+G409</f>
        <v>1646</v>
      </c>
    </row>
    <row r="407" spans="2:7" ht="31.5" customHeight="1" x14ac:dyDescent="0.25">
      <c r="B407" s="345"/>
      <c r="C407" s="300"/>
      <c r="D407" s="42" t="s">
        <v>373</v>
      </c>
      <c r="E407" s="10"/>
      <c r="F407" s="284" t="s">
        <v>374</v>
      </c>
      <c r="G407" s="273">
        <f>G408</f>
        <v>50</v>
      </c>
    </row>
    <row r="408" spans="2:7" ht="19.5" customHeight="1" x14ac:dyDescent="0.25">
      <c r="B408" s="345"/>
      <c r="C408" s="300"/>
      <c r="D408" s="285"/>
      <c r="E408" s="296">
        <v>800</v>
      </c>
      <c r="F408" s="284" t="s">
        <v>132</v>
      </c>
      <c r="G408" s="273">
        <v>50</v>
      </c>
    </row>
    <row r="409" spans="2:7" ht="32.450000000000003" customHeight="1" x14ac:dyDescent="0.25">
      <c r="B409" s="345"/>
      <c r="C409" s="300"/>
      <c r="D409" s="42" t="s">
        <v>396</v>
      </c>
      <c r="E409" s="285"/>
      <c r="F409" s="299" t="s">
        <v>397</v>
      </c>
      <c r="G409" s="8">
        <f>G410+G411</f>
        <v>1596</v>
      </c>
    </row>
    <row r="410" spans="2:7" ht="82.5" customHeight="1" x14ac:dyDescent="0.25">
      <c r="B410" s="345"/>
      <c r="C410" s="300"/>
      <c r="D410" s="296"/>
      <c r="E410" s="285" t="s">
        <v>249</v>
      </c>
      <c r="F410" s="283" t="s">
        <v>250</v>
      </c>
      <c r="G410" s="8">
        <v>1330.8</v>
      </c>
    </row>
    <row r="411" spans="2:7" ht="32.450000000000003" customHeight="1" x14ac:dyDescent="0.25">
      <c r="B411" s="345"/>
      <c r="C411" s="300"/>
      <c r="D411" s="296"/>
      <c r="E411" s="285" t="s">
        <v>73</v>
      </c>
      <c r="F411" s="283" t="s">
        <v>74</v>
      </c>
      <c r="G411" s="8">
        <v>265.2</v>
      </c>
    </row>
    <row r="412" spans="2:7" ht="37.9" customHeight="1" x14ac:dyDescent="0.25">
      <c r="B412" s="345"/>
      <c r="C412" s="296"/>
      <c r="D412" s="42" t="s">
        <v>398</v>
      </c>
      <c r="E412" s="292"/>
      <c r="F412" s="43" t="s">
        <v>399</v>
      </c>
      <c r="G412" s="273">
        <f>G413</f>
        <v>185</v>
      </c>
    </row>
    <row r="413" spans="2:7" ht="20.25" customHeight="1" x14ac:dyDescent="0.25">
      <c r="B413" s="345"/>
      <c r="C413" s="296"/>
      <c r="D413" s="42" t="s">
        <v>406</v>
      </c>
      <c r="E413" s="327"/>
      <c r="F413" s="43" t="s">
        <v>407</v>
      </c>
      <c r="G413" s="273">
        <f>G414</f>
        <v>185</v>
      </c>
    </row>
    <row r="414" spans="2:7" ht="34.5" customHeight="1" x14ac:dyDescent="0.25">
      <c r="B414" s="345"/>
      <c r="C414" s="296"/>
      <c r="D414" s="7"/>
      <c r="E414" s="285" t="s">
        <v>73</v>
      </c>
      <c r="F414" s="283" t="s">
        <v>74</v>
      </c>
      <c r="G414" s="273">
        <v>185</v>
      </c>
    </row>
    <row r="415" spans="2:7" ht="18" customHeight="1" x14ac:dyDescent="0.25">
      <c r="B415" s="345"/>
      <c r="C415" s="300" t="s">
        <v>471</v>
      </c>
      <c r="D415" s="317"/>
      <c r="E415" s="317"/>
      <c r="F415" s="358" t="s">
        <v>472</v>
      </c>
      <c r="G415" s="8">
        <f>G416+G438+G432+G424</f>
        <v>92017.264420000021</v>
      </c>
    </row>
    <row r="416" spans="2:7" ht="18" customHeight="1" x14ac:dyDescent="0.25">
      <c r="B416" s="345"/>
      <c r="C416" s="296" t="s">
        <v>473</v>
      </c>
      <c r="D416" s="308"/>
      <c r="E416" s="308"/>
      <c r="F416" s="359" t="s">
        <v>474</v>
      </c>
      <c r="G416" s="8">
        <f>G417</f>
        <v>189.89148</v>
      </c>
    </row>
    <row r="417" spans="2:7" ht="32.25" customHeight="1" x14ac:dyDescent="0.25">
      <c r="B417" s="345"/>
      <c r="C417" s="296"/>
      <c r="D417" s="42" t="s">
        <v>128</v>
      </c>
      <c r="E417" s="293"/>
      <c r="F417" s="284" t="s">
        <v>475</v>
      </c>
      <c r="G417" s="8">
        <f>G418</f>
        <v>189.89148</v>
      </c>
    </row>
    <row r="418" spans="2:7" ht="51.75" customHeight="1" x14ac:dyDescent="0.25">
      <c r="B418" s="345"/>
      <c r="C418" s="296"/>
      <c r="D418" s="42" t="s">
        <v>130</v>
      </c>
      <c r="E418" s="293"/>
      <c r="F418" s="43" t="s">
        <v>131</v>
      </c>
      <c r="G418" s="8">
        <f>G419</f>
        <v>189.89148</v>
      </c>
    </row>
    <row r="419" spans="2:7" ht="36.6" customHeight="1" x14ac:dyDescent="0.25">
      <c r="B419" s="345"/>
      <c r="C419" s="296"/>
      <c r="D419" s="42" t="s">
        <v>133</v>
      </c>
      <c r="E419" s="297"/>
      <c r="F419" s="318" t="s">
        <v>134</v>
      </c>
      <c r="G419" s="8">
        <f>G420+G422</f>
        <v>189.89148</v>
      </c>
    </row>
    <row r="420" spans="2:7" ht="61.5" customHeight="1" x14ac:dyDescent="0.25">
      <c r="B420" s="345"/>
      <c r="C420" s="296"/>
      <c r="D420" s="42" t="s">
        <v>135</v>
      </c>
      <c r="E420" s="297"/>
      <c r="F420" s="299" t="s">
        <v>136</v>
      </c>
      <c r="G420" s="8">
        <f>G421</f>
        <v>3.5714799999999998</v>
      </c>
    </row>
    <row r="421" spans="2:7" ht="15.75" customHeight="1" x14ac:dyDescent="0.25">
      <c r="B421" s="345"/>
      <c r="C421" s="296"/>
      <c r="D421" s="7"/>
      <c r="E421" s="296">
        <v>800</v>
      </c>
      <c r="F421" s="284" t="s">
        <v>132</v>
      </c>
      <c r="G421" s="8">
        <f>2.9+0.67148</f>
        <v>3.5714799999999998</v>
      </c>
    </row>
    <row r="422" spans="2:7" ht="49.5" customHeight="1" x14ac:dyDescent="0.25">
      <c r="B422" s="345"/>
      <c r="C422" s="296"/>
      <c r="D422" s="42" t="s">
        <v>137</v>
      </c>
      <c r="E422" s="296"/>
      <c r="F422" s="284" t="s">
        <v>138</v>
      </c>
      <c r="G422" s="8">
        <f>G423</f>
        <v>186.32</v>
      </c>
    </row>
    <row r="423" spans="2:7" ht="15.75" customHeight="1" x14ac:dyDescent="0.25">
      <c r="B423" s="345"/>
      <c r="C423" s="296"/>
      <c r="D423" s="7"/>
      <c r="E423" s="296">
        <v>800</v>
      </c>
      <c r="F423" s="284" t="s">
        <v>132</v>
      </c>
      <c r="G423" s="8">
        <v>186.32</v>
      </c>
    </row>
    <row r="424" spans="2:7" ht="15.75" customHeight="1" x14ac:dyDescent="0.25">
      <c r="B424" s="345"/>
      <c r="C424" s="300" t="s">
        <v>476</v>
      </c>
      <c r="D424" s="7"/>
      <c r="E424" s="296"/>
      <c r="F424" s="284" t="s">
        <v>477</v>
      </c>
      <c r="G424" s="8">
        <f>G425</f>
        <v>13042.19</v>
      </c>
    </row>
    <row r="425" spans="2:7" ht="50.25" customHeight="1" x14ac:dyDescent="0.25">
      <c r="B425" s="345"/>
      <c r="C425" s="296"/>
      <c r="D425" s="42" t="s">
        <v>145</v>
      </c>
      <c r="E425" s="300"/>
      <c r="F425" s="287" t="s">
        <v>146</v>
      </c>
      <c r="G425" s="8">
        <f>G426</f>
        <v>13042.19</v>
      </c>
    </row>
    <row r="426" spans="2:7" ht="50.25" customHeight="1" x14ac:dyDescent="0.25">
      <c r="B426" s="345"/>
      <c r="C426" s="296"/>
      <c r="D426" s="42" t="s">
        <v>147</v>
      </c>
      <c r="E426" s="43"/>
      <c r="F426" s="43" t="s">
        <v>148</v>
      </c>
      <c r="G426" s="8">
        <f>G427</f>
        <v>13042.19</v>
      </c>
    </row>
    <row r="427" spans="2:7" ht="48.75" customHeight="1" x14ac:dyDescent="0.25">
      <c r="B427" s="345"/>
      <c r="C427" s="296"/>
      <c r="D427" s="42" t="s">
        <v>172</v>
      </c>
      <c r="E427" s="287"/>
      <c r="F427" s="287" t="s">
        <v>173</v>
      </c>
      <c r="G427" s="8">
        <f>G430+G428</f>
        <v>13042.19</v>
      </c>
    </row>
    <row r="428" spans="2:7" ht="48.75" customHeight="1" x14ac:dyDescent="0.25">
      <c r="B428" s="345"/>
      <c r="C428" s="296"/>
      <c r="D428" s="42" t="s">
        <v>545</v>
      </c>
      <c r="E428" s="310"/>
      <c r="F428" s="301" t="s">
        <v>546</v>
      </c>
      <c r="G428" s="8">
        <f>G429</f>
        <v>75.489999999999995</v>
      </c>
    </row>
    <row r="429" spans="2:7" ht="35.25" customHeight="1" x14ac:dyDescent="0.25">
      <c r="B429" s="345"/>
      <c r="C429" s="296"/>
      <c r="D429" s="42"/>
      <c r="E429" s="285" t="s">
        <v>73</v>
      </c>
      <c r="F429" s="283" t="s">
        <v>74</v>
      </c>
      <c r="G429" s="8">
        <v>75.489999999999995</v>
      </c>
    </row>
    <row r="430" spans="2:7" ht="51" customHeight="1" x14ac:dyDescent="0.25">
      <c r="B430" s="345"/>
      <c r="C430" s="296"/>
      <c r="D430" s="42" t="s">
        <v>519</v>
      </c>
      <c r="E430" s="310"/>
      <c r="F430" s="301" t="s">
        <v>518</v>
      </c>
      <c r="G430" s="8">
        <f>G431</f>
        <v>12966.7</v>
      </c>
    </row>
    <row r="431" spans="2:7" ht="38.25" customHeight="1" x14ac:dyDescent="0.25">
      <c r="B431" s="345"/>
      <c r="C431" s="296"/>
      <c r="D431" s="42"/>
      <c r="E431" s="285" t="s">
        <v>73</v>
      </c>
      <c r="F431" s="283" t="s">
        <v>74</v>
      </c>
      <c r="G431" s="8">
        <v>12966.7</v>
      </c>
    </row>
    <row r="432" spans="2:7" ht="15.75" customHeight="1" x14ac:dyDescent="0.25">
      <c r="B432" s="345"/>
      <c r="C432" s="300" t="s">
        <v>478</v>
      </c>
      <c r="D432" s="317"/>
      <c r="E432" s="317"/>
      <c r="F432" s="358" t="s">
        <v>479</v>
      </c>
      <c r="G432" s="273">
        <f>G433</f>
        <v>3986.1</v>
      </c>
    </row>
    <row r="433" spans="2:7" ht="49.5" customHeight="1" x14ac:dyDescent="0.25">
      <c r="B433" s="345"/>
      <c r="C433" s="300"/>
      <c r="D433" s="42" t="s">
        <v>145</v>
      </c>
      <c r="E433" s="300"/>
      <c r="F433" s="287" t="s">
        <v>146</v>
      </c>
      <c r="G433" s="8">
        <f>G434</f>
        <v>3986.1</v>
      </c>
    </row>
    <row r="434" spans="2:7" ht="51" customHeight="1" x14ac:dyDescent="0.25">
      <c r="B434" s="345"/>
      <c r="C434" s="300"/>
      <c r="D434" s="42" t="s">
        <v>147</v>
      </c>
      <c r="E434" s="43"/>
      <c r="F434" s="43" t="s">
        <v>148</v>
      </c>
      <c r="G434" s="8">
        <f>G435</f>
        <v>3986.1</v>
      </c>
    </row>
    <row r="435" spans="2:7" ht="47.25" customHeight="1" x14ac:dyDescent="0.25">
      <c r="B435" s="345"/>
      <c r="C435" s="300"/>
      <c r="D435" s="42" t="s">
        <v>174</v>
      </c>
      <c r="E435" s="370"/>
      <c r="F435" s="287" t="s">
        <v>175</v>
      </c>
      <c r="G435" s="8">
        <f>G436</f>
        <v>3986.1</v>
      </c>
    </row>
    <row r="436" spans="2:7" ht="63.75" customHeight="1" x14ac:dyDescent="0.25">
      <c r="B436" s="345"/>
      <c r="C436" s="300"/>
      <c r="D436" s="42" t="s">
        <v>176</v>
      </c>
      <c r="E436" s="280"/>
      <c r="F436" s="280" t="s">
        <v>177</v>
      </c>
      <c r="G436" s="8">
        <f>G437</f>
        <v>3986.1</v>
      </c>
    </row>
    <row r="437" spans="2:7" ht="15.75" customHeight="1" x14ac:dyDescent="0.25">
      <c r="B437" s="345"/>
      <c r="C437" s="300"/>
      <c r="D437" s="42"/>
      <c r="E437" s="296">
        <v>800</v>
      </c>
      <c r="F437" s="284" t="s">
        <v>132</v>
      </c>
      <c r="G437" s="8">
        <v>3986.1</v>
      </c>
    </row>
    <row r="438" spans="2:7" ht="15.75" customHeight="1" x14ac:dyDescent="0.25">
      <c r="B438" s="345"/>
      <c r="C438" s="300" t="s">
        <v>480</v>
      </c>
      <c r="D438" s="353"/>
      <c r="E438" s="317"/>
      <c r="F438" s="294" t="s">
        <v>481</v>
      </c>
      <c r="G438" s="8">
        <f>G439</f>
        <v>74799.082940000008</v>
      </c>
    </row>
    <row r="439" spans="2:7" ht="51.75" customHeight="1" x14ac:dyDescent="0.25">
      <c r="B439" s="345"/>
      <c r="C439" s="315"/>
      <c r="D439" s="42" t="s">
        <v>145</v>
      </c>
      <c r="E439" s="300"/>
      <c r="F439" s="287" t="s">
        <v>146</v>
      </c>
      <c r="G439" s="8">
        <f>G440</f>
        <v>74799.082940000008</v>
      </c>
    </row>
    <row r="440" spans="2:7" ht="53.25" customHeight="1" x14ac:dyDescent="0.25">
      <c r="B440" s="345"/>
      <c r="C440" s="315"/>
      <c r="D440" s="42" t="s">
        <v>147</v>
      </c>
      <c r="E440" s="43"/>
      <c r="F440" s="43" t="s">
        <v>148</v>
      </c>
      <c r="G440" s="8">
        <f>G441</f>
        <v>74799.082940000008</v>
      </c>
    </row>
    <row r="441" spans="2:7" ht="46.5" customHeight="1" x14ac:dyDescent="0.25">
      <c r="B441" s="345"/>
      <c r="C441" s="315"/>
      <c r="D441" s="42" t="s">
        <v>154</v>
      </c>
      <c r="E441" s="305"/>
      <c r="F441" s="306" t="s">
        <v>155</v>
      </c>
      <c r="G441" s="8">
        <f>G447+G444+G449+G442</f>
        <v>74799.082940000008</v>
      </c>
    </row>
    <row r="442" spans="2:7" ht="30" customHeight="1" x14ac:dyDescent="0.25">
      <c r="B442" s="345"/>
      <c r="C442" s="315"/>
      <c r="D442" s="42" t="s">
        <v>542</v>
      </c>
      <c r="E442" s="307"/>
      <c r="F442" s="307" t="s">
        <v>157</v>
      </c>
      <c r="G442" s="8">
        <f>G443</f>
        <v>1060.6806199999999</v>
      </c>
    </row>
    <row r="443" spans="2:7" ht="33.75" customHeight="1" x14ac:dyDescent="0.25">
      <c r="B443" s="345"/>
      <c r="C443" s="315"/>
      <c r="D443" s="42"/>
      <c r="E443" s="285" t="s">
        <v>73</v>
      </c>
      <c r="F443" s="283" t="s">
        <v>74</v>
      </c>
      <c r="G443" s="8">
        <f>1260.91331-200.23269</f>
        <v>1060.6806199999999</v>
      </c>
    </row>
    <row r="444" spans="2:7" ht="20.25" customHeight="1" x14ac:dyDescent="0.25">
      <c r="B444" s="345"/>
      <c r="C444" s="315"/>
      <c r="D444" s="42" t="s">
        <v>156</v>
      </c>
      <c r="E444" s="307"/>
      <c r="F444" s="307" t="s">
        <v>157</v>
      </c>
      <c r="G444" s="8">
        <f>G445+G446</f>
        <v>55844.994320000005</v>
      </c>
    </row>
    <row r="445" spans="2:7" ht="33" customHeight="1" x14ac:dyDescent="0.25">
      <c r="B445" s="345"/>
      <c r="C445" s="315"/>
      <c r="D445" s="308"/>
      <c r="E445" s="285" t="s">
        <v>73</v>
      </c>
      <c r="F445" s="283" t="s">
        <v>74</v>
      </c>
      <c r="G445" s="8">
        <v>55719.867290000002</v>
      </c>
    </row>
    <row r="446" spans="2:7" ht="22.5" customHeight="1" x14ac:dyDescent="0.25">
      <c r="B446" s="345"/>
      <c r="C446" s="315"/>
      <c r="D446" s="308"/>
      <c r="E446" s="327" t="s">
        <v>164</v>
      </c>
      <c r="F446" s="284" t="s">
        <v>165</v>
      </c>
      <c r="G446" s="8">
        <v>125.12703</v>
      </c>
    </row>
    <row r="447" spans="2:7" ht="23.25" customHeight="1" x14ac:dyDescent="0.25">
      <c r="B447" s="345"/>
      <c r="C447" s="315"/>
      <c r="D447" s="42" t="s">
        <v>158</v>
      </c>
      <c r="E447" s="307"/>
      <c r="F447" s="307" t="s">
        <v>159</v>
      </c>
      <c r="G447" s="8">
        <f>G448</f>
        <v>17563.407999999999</v>
      </c>
    </row>
    <row r="448" spans="2:7" ht="34.5" customHeight="1" x14ac:dyDescent="0.25">
      <c r="B448" s="345"/>
      <c r="C448" s="315"/>
      <c r="D448" s="308"/>
      <c r="E448" s="285" t="s">
        <v>73</v>
      </c>
      <c r="F448" s="283" t="s">
        <v>74</v>
      </c>
      <c r="G448" s="8">
        <v>17563.407999999999</v>
      </c>
    </row>
    <row r="449" spans="2:7" ht="24.75" customHeight="1" x14ac:dyDescent="0.25">
      <c r="B449" s="345"/>
      <c r="C449" s="315"/>
      <c r="D449" s="42" t="s">
        <v>160</v>
      </c>
      <c r="E449" s="9"/>
      <c r="F449" s="9" t="s">
        <v>161</v>
      </c>
      <c r="G449" s="8">
        <f>G450</f>
        <v>330</v>
      </c>
    </row>
    <row r="450" spans="2:7" ht="34.5" customHeight="1" x14ac:dyDescent="0.25">
      <c r="B450" s="345"/>
      <c r="C450" s="315"/>
      <c r="D450" s="308"/>
      <c r="E450" s="285" t="s">
        <v>73</v>
      </c>
      <c r="F450" s="283" t="s">
        <v>74</v>
      </c>
      <c r="G450" s="8">
        <v>330</v>
      </c>
    </row>
    <row r="451" spans="2:7" ht="18.75" customHeight="1" x14ac:dyDescent="0.25">
      <c r="B451" s="345"/>
      <c r="C451" s="300" t="s">
        <v>484</v>
      </c>
      <c r="D451" s="42"/>
      <c r="E451" s="296"/>
      <c r="F451" s="295" t="s">
        <v>485</v>
      </c>
      <c r="G451" s="8">
        <f>G457+G452</f>
        <v>11255.168879999999</v>
      </c>
    </row>
    <row r="452" spans="2:7" ht="18.75" customHeight="1" x14ac:dyDescent="0.25">
      <c r="B452" s="345"/>
      <c r="C452" s="300" t="s">
        <v>486</v>
      </c>
      <c r="D452" s="42"/>
      <c r="E452" s="296"/>
      <c r="F452" s="295" t="s">
        <v>487</v>
      </c>
      <c r="G452" s="8">
        <f>G453</f>
        <v>63.668880000000001</v>
      </c>
    </row>
    <row r="453" spans="2:7" ht="18.75" customHeight="1" x14ac:dyDescent="0.25">
      <c r="B453" s="345"/>
      <c r="C453" s="300"/>
      <c r="D453" s="285" t="s">
        <v>363</v>
      </c>
      <c r="E453" s="285"/>
      <c r="F453" s="319" t="s">
        <v>364</v>
      </c>
      <c r="G453" s="8">
        <f>G454</f>
        <v>63.668880000000001</v>
      </c>
    </row>
    <row r="454" spans="2:7" ht="40.5" customHeight="1" x14ac:dyDescent="0.25">
      <c r="B454" s="345"/>
      <c r="C454" s="300"/>
      <c r="D454" s="42" t="s">
        <v>398</v>
      </c>
      <c r="E454" s="292"/>
      <c r="F454" s="43" t="s">
        <v>399</v>
      </c>
      <c r="G454" s="8">
        <f>G455</f>
        <v>63.668880000000001</v>
      </c>
    </row>
    <row r="455" spans="2:7" ht="65.25" customHeight="1" x14ac:dyDescent="0.25">
      <c r="B455" s="345"/>
      <c r="C455" s="300"/>
      <c r="D455" s="42" t="s">
        <v>400</v>
      </c>
      <c r="E455" s="278"/>
      <c r="F455" s="289" t="s">
        <v>401</v>
      </c>
      <c r="G455" s="273">
        <f>G456</f>
        <v>63.668880000000001</v>
      </c>
    </row>
    <row r="456" spans="2:7" ht="32.25" customHeight="1" x14ac:dyDescent="0.25">
      <c r="B456" s="345"/>
      <c r="C456" s="300"/>
      <c r="D456" s="7"/>
      <c r="E456" s="285" t="s">
        <v>73</v>
      </c>
      <c r="F456" s="283" t="s">
        <v>74</v>
      </c>
      <c r="G456" s="273">
        <v>63.668880000000001</v>
      </c>
    </row>
    <row r="457" spans="2:7" ht="18.75" customHeight="1" x14ac:dyDescent="0.25">
      <c r="B457" s="345"/>
      <c r="C457" s="300" t="s">
        <v>488</v>
      </c>
      <c r="D457" s="327"/>
      <c r="E457" s="290"/>
      <c r="F457" s="304" t="s">
        <v>489</v>
      </c>
      <c r="G457" s="8">
        <f>G458</f>
        <v>11191.5</v>
      </c>
    </row>
    <row r="458" spans="2:7" ht="50.25" customHeight="1" x14ac:dyDescent="0.25">
      <c r="B458" s="345"/>
      <c r="C458" s="300"/>
      <c r="D458" s="42" t="s">
        <v>145</v>
      </c>
      <c r="E458" s="300"/>
      <c r="F458" s="287" t="s">
        <v>146</v>
      </c>
      <c r="G458" s="8">
        <f>G459</f>
        <v>11191.5</v>
      </c>
    </row>
    <row r="459" spans="2:7" ht="51" customHeight="1" x14ac:dyDescent="0.25">
      <c r="B459" s="345"/>
      <c r="C459" s="300"/>
      <c r="D459" s="42" t="s">
        <v>147</v>
      </c>
      <c r="E459" s="43"/>
      <c r="F459" s="43" t="s">
        <v>148</v>
      </c>
      <c r="G459" s="8">
        <f>G465+G460</f>
        <v>11191.5</v>
      </c>
    </row>
    <row r="460" spans="2:7" ht="31.5" customHeight="1" x14ac:dyDescent="0.25">
      <c r="B460" s="345"/>
      <c r="C460" s="300"/>
      <c r="D460" s="42" t="s">
        <v>166</v>
      </c>
      <c r="E460" s="309"/>
      <c r="F460" s="310" t="s">
        <v>167</v>
      </c>
      <c r="G460" s="8">
        <f>G461+G463</f>
        <v>1745.5</v>
      </c>
    </row>
    <row r="461" spans="2:7" ht="36.75" customHeight="1" x14ac:dyDescent="0.25">
      <c r="B461" s="345"/>
      <c r="C461" s="300"/>
      <c r="D461" s="42" t="s">
        <v>168</v>
      </c>
      <c r="E461" s="9"/>
      <c r="F461" s="301" t="s">
        <v>169</v>
      </c>
      <c r="G461" s="8">
        <f>G462</f>
        <v>1245.5</v>
      </c>
    </row>
    <row r="462" spans="2:7" ht="33" customHeight="1" x14ac:dyDescent="0.25">
      <c r="B462" s="345"/>
      <c r="C462" s="300"/>
      <c r="D462" s="42"/>
      <c r="E462" s="285" t="s">
        <v>73</v>
      </c>
      <c r="F462" s="283" t="s">
        <v>74</v>
      </c>
      <c r="G462" s="8">
        <v>1245.5</v>
      </c>
    </row>
    <row r="463" spans="2:7" ht="33" customHeight="1" x14ac:dyDescent="0.25">
      <c r="B463" s="345"/>
      <c r="C463" s="300"/>
      <c r="D463" s="42" t="s">
        <v>170</v>
      </c>
      <c r="E463" s="283"/>
      <c r="F463" s="283" t="s">
        <v>171</v>
      </c>
      <c r="G463" s="8">
        <f>G464</f>
        <v>500</v>
      </c>
    </row>
    <row r="464" spans="2:7" ht="35.25" customHeight="1" x14ac:dyDescent="0.25">
      <c r="B464" s="345"/>
      <c r="C464" s="300"/>
      <c r="D464" s="42"/>
      <c r="E464" s="303" t="s">
        <v>152</v>
      </c>
      <c r="F464" s="304" t="s">
        <v>153</v>
      </c>
      <c r="G464" s="8">
        <v>500</v>
      </c>
    </row>
    <row r="465" spans="2:7" ht="50.25" customHeight="1" x14ac:dyDescent="0.25">
      <c r="B465" s="345"/>
      <c r="C465" s="300"/>
      <c r="D465" s="42" t="s">
        <v>174</v>
      </c>
      <c r="E465" s="370"/>
      <c r="F465" s="287" t="s">
        <v>175</v>
      </c>
      <c r="G465" s="8">
        <f>G466</f>
        <v>9446</v>
      </c>
    </row>
    <row r="466" spans="2:7" ht="61.5" customHeight="1" x14ac:dyDescent="0.25">
      <c r="B466" s="345"/>
      <c r="C466" s="300"/>
      <c r="D466" s="42" t="s">
        <v>176</v>
      </c>
      <c r="E466" s="280"/>
      <c r="F466" s="280" t="s">
        <v>177</v>
      </c>
      <c r="G466" s="8">
        <f>G467</f>
        <v>9446</v>
      </c>
    </row>
    <row r="467" spans="2:7" ht="18.75" customHeight="1" x14ac:dyDescent="0.25">
      <c r="B467" s="345"/>
      <c r="C467" s="300"/>
      <c r="D467" s="42"/>
      <c r="E467" s="296">
        <v>800</v>
      </c>
      <c r="F467" s="284" t="s">
        <v>132</v>
      </c>
      <c r="G467" s="8">
        <v>9446</v>
      </c>
    </row>
    <row r="468" spans="2:7" ht="21" customHeight="1" x14ac:dyDescent="0.25">
      <c r="B468" s="345"/>
      <c r="C468" s="300" t="s">
        <v>433</v>
      </c>
      <c r="D468" s="300"/>
      <c r="E468" s="317"/>
      <c r="F468" s="352" t="s">
        <v>434</v>
      </c>
      <c r="G468" s="8">
        <f t="shared" ref="G468:G473" si="2">G469</f>
        <v>100</v>
      </c>
    </row>
    <row r="469" spans="2:7" ht="30.75" customHeight="1" x14ac:dyDescent="0.25">
      <c r="B469" s="345"/>
      <c r="C469" s="296" t="s">
        <v>435</v>
      </c>
      <c r="D469" s="313"/>
      <c r="E469" s="308"/>
      <c r="F469" s="284" t="s">
        <v>436</v>
      </c>
      <c r="G469" s="8">
        <f t="shared" si="2"/>
        <v>100</v>
      </c>
    </row>
    <row r="470" spans="2:7" ht="49.5" customHeight="1" x14ac:dyDescent="0.25">
      <c r="B470" s="345"/>
      <c r="C470" s="296"/>
      <c r="D470" s="42" t="s">
        <v>145</v>
      </c>
      <c r="E470" s="300"/>
      <c r="F470" s="287" t="s">
        <v>146</v>
      </c>
      <c r="G470" s="8">
        <f t="shared" si="2"/>
        <v>100</v>
      </c>
    </row>
    <row r="471" spans="2:7" ht="22.5" customHeight="1" x14ac:dyDescent="0.25">
      <c r="B471" s="345"/>
      <c r="C471" s="296"/>
      <c r="D471" s="42" t="s">
        <v>178</v>
      </c>
      <c r="E471" s="296"/>
      <c r="F471" s="43" t="s">
        <v>179</v>
      </c>
      <c r="G471" s="8">
        <f t="shared" si="2"/>
        <v>100</v>
      </c>
    </row>
    <row r="472" spans="2:7" ht="27.75" customHeight="1" x14ac:dyDescent="0.25">
      <c r="B472" s="345"/>
      <c r="C472" s="296"/>
      <c r="D472" s="334" t="s">
        <v>180</v>
      </c>
      <c r="E472" s="361"/>
      <c r="F472" s="312" t="s">
        <v>181</v>
      </c>
      <c r="G472" s="273">
        <f t="shared" si="2"/>
        <v>100</v>
      </c>
    </row>
    <row r="473" spans="2:7" ht="37.5" customHeight="1" x14ac:dyDescent="0.25">
      <c r="B473" s="345"/>
      <c r="C473" s="296"/>
      <c r="D473" s="42" t="s">
        <v>182</v>
      </c>
      <c r="E473" s="306"/>
      <c r="F473" s="306" t="s">
        <v>183</v>
      </c>
      <c r="G473" s="8">
        <f t="shared" si="2"/>
        <v>100</v>
      </c>
    </row>
    <row r="474" spans="2:7" ht="36.75" customHeight="1" x14ac:dyDescent="0.25">
      <c r="B474" s="345"/>
      <c r="C474" s="296"/>
      <c r="D474" s="42"/>
      <c r="E474" s="285" t="s">
        <v>73</v>
      </c>
      <c r="F474" s="283" t="s">
        <v>74</v>
      </c>
      <c r="G474" s="8">
        <v>100</v>
      </c>
    </row>
    <row r="475" spans="2:7" ht="20.25" customHeight="1" x14ac:dyDescent="0.25">
      <c r="B475" s="345"/>
      <c r="C475" s="300" t="s">
        <v>437</v>
      </c>
      <c r="D475" s="300"/>
      <c r="E475" s="317"/>
      <c r="F475" s="352" t="s">
        <v>438</v>
      </c>
      <c r="G475" s="8">
        <f t="shared" ref="G475:G480" si="3">G476</f>
        <v>3998.1</v>
      </c>
    </row>
    <row r="476" spans="2:7" ht="16.5" customHeight="1" x14ac:dyDescent="0.25">
      <c r="B476" s="345"/>
      <c r="C476" s="300" t="s">
        <v>439</v>
      </c>
      <c r="D476" s="315"/>
      <c r="E476" s="353"/>
      <c r="F476" s="287" t="s">
        <v>440</v>
      </c>
      <c r="G476" s="8">
        <f t="shared" si="3"/>
        <v>3998.1</v>
      </c>
    </row>
    <row r="477" spans="2:7" ht="47.25" customHeight="1" x14ac:dyDescent="0.25">
      <c r="B477" s="345"/>
      <c r="C477" s="296"/>
      <c r="D477" s="42" t="s">
        <v>145</v>
      </c>
      <c r="E477" s="287"/>
      <c r="F477" s="287" t="s">
        <v>490</v>
      </c>
      <c r="G477" s="8">
        <f t="shared" si="3"/>
        <v>3998.1</v>
      </c>
    </row>
    <row r="478" spans="2:7" ht="54" customHeight="1" x14ac:dyDescent="0.25">
      <c r="B478" s="345"/>
      <c r="C478" s="296"/>
      <c r="D478" s="42" t="s">
        <v>147</v>
      </c>
      <c r="E478" s="43"/>
      <c r="F478" s="43" t="s">
        <v>148</v>
      </c>
      <c r="G478" s="8">
        <f t="shared" si="3"/>
        <v>3998.1</v>
      </c>
    </row>
    <row r="479" spans="2:7" ht="47.25" customHeight="1" x14ac:dyDescent="0.25">
      <c r="B479" s="345"/>
      <c r="C479" s="296"/>
      <c r="D479" s="42" t="s">
        <v>149</v>
      </c>
      <c r="E479" s="301"/>
      <c r="F479" s="301" t="s">
        <v>491</v>
      </c>
      <c r="G479" s="8">
        <f t="shared" si="3"/>
        <v>3998.1</v>
      </c>
    </row>
    <row r="480" spans="2:7" ht="60.75" customHeight="1" x14ac:dyDescent="0.25">
      <c r="B480" s="345"/>
      <c r="C480" s="296"/>
      <c r="D480" s="42" t="s">
        <v>151</v>
      </c>
      <c r="E480" s="302"/>
      <c r="F480" s="302" t="s">
        <v>536</v>
      </c>
      <c r="G480" s="8">
        <f t="shared" si="3"/>
        <v>3998.1</v>
      </c>
    </row>
    <row r="481" spans="2:7" ht="31.5" customHeight="1" x14ac:dyDescent="0.25">
      <c r="B481" s="345"/>
      <c r="C481" s="296"/>
      <c r="D481" s="42"/>
      <c r="E481" s="303" t="s">
        <v>152</v>
      </c>
      <c r="F481" s="304" t="s">
        <v>153</v>
      </c>
      <c r="G481" s="8">
        <v>3998.1</v>
      </c>
    </row>
    <row r="482" spans="2:7" ht="19.5" customHeight="1" x14ac:dyDescent="0.25">
      <c r="B482" s="345"/>
      <c r="C482" s="300" t="s">
        <v>452</v>
      </c>
      <c r="D482" s="292"/>
      <c r="E482" s="300"/>
      <c r="F482" s="287" t="s">
        <v>453</v>
      </c>
      <c r="G482" s="8">
        <f t="shared" ref="G482:G487" si="4">G483</f>
        <v>250</v>
      </c>
    </row>
    <row r="483" spans="2:7" ht="16.5" customHeight="1" x14ac:dyDescent="0.25">
      <c r="B483" s="345"/>
      <c r="C483" s="300" t="s">
        <v>454</v>
      </c>
      <c r="D483" s="292"/>
      <c r="E483" s="300"/>
      <c r="F483" s="287" t="s">
        <v>455</v>
      </c>
      <c r="G483" s="8">
        <f t="shared" si="4"/>
        <v>250</v>
      </c>
    </row>
    <row r="484" spans="2:7" ht="31.5" customHeight="1" x14ac:dyDescent="0.25">
      <c r="B484" s="345"/>
      <c r="C484" s="300"/>
      <c r="D484" s="42" t="s">
        <v>8</v>
      </c>
      <c r="E484" s="274"/>
      <c r="F484" s="275" t="s">
        <v>9</v>
      </c>
      <c r="G484" s="8">
        <f t="shared" si="4"/>
        <v>250</v>
      </c>
    </row>
    <row r="485" spans="2:7" ht="21.75" customHeight="1" x14ac:dyDescent="0.25">
      <c r="B485" s="345"/>
      <c r="C485" s="300"/>
      <c r="D485" s="42" t="s">
        <v>10</v>
      </c>
      <c r="E485" s="274"/>
      <c r="F485" s="275" t="s">
        <v>11</v>
      </c>
      <c r="G485" s="8">
        <f t="shared" si="4"/>
        <v>250</v>
      </c>
    </row>
    <row r="486" spans="2:7" ht="54" customHeight="1" x14ac:dyDescent="0.25">
      <c r="B486" s="345"/>
      <c r="C486" s="296"/>
      <c r="D486" s="42" t="s">
        <v>862</v>
      </c>
      <c r="E486" s="278"/>
      <c r="F486" s="276" t="s">
        <v>866</v>
      </c>
      <c r="G486" s="273">
        <f t="shared" si="4"/>
        <v>250</v>
      </c>
    </row>
    <row r="487" spans="2:7" ht="31.5" customHeight="1" x14ac:dyDescent="0.25">
      <c r="B487" s="345"/>
      <c r="C487" s="296"/>
      <c r="D487" s="42" t="s">
        <v>864</v>
      </c>
      <c r="E487" s="278"/>
      <c r="F487" s="279" t="s">
        <v>865</v>
      </c>
      <c r="G487" s="273">
        <f t="shared" si="4"/>
        <v>250</v>
      </c>
    </row>
    <row r="488" spans="2:7" ht="21" customHeight="1" x14ac:dyDescent="0.25">
      <c r="B488" s="345"/>
      <c r="C488" s="296"/>
      <c r="D488" s="42"/>
      <c r="E488" s="327" t="s">
        <v>164</v>
      </c>
      <c r="F488" s="284" t="s">
        <v>165</v>
      </c>
      <c r="G488" s="273">
        <v>250</v>
      </c>
    </row>
    <row r="489" spans="2:7" ht="15" x14ac:dyDescent="0.25">
      <c r="B489" s="345"/>
      <c r="C489" s="300">
        <v>1000</v>
      </c>
      <c r="D489" s="317"/>
      <c r="E489" s="317"/>
      <c r="F489" s="352" t="s">
        <v>456</v>
      </c>
      <c r="G489" s="8">
        <f>G490+G500+G495</f>
        <v>10228.95024</v>
      </c>
    </row>
    <row r="490" spans="2:7" ht="15" x14ac:dyDescent="0.25">
      <c r="B490" s="345"/>
      <c r="C490" s="296">
        <v>1001</v>
      </c>
      <c r="D490" s="296"/>
      <c r="E490" s="296"/>
      <c r="F490" s="362" t="s">
        <v>492</v>
      </c>
      <c r="G490" s="273">
        <f>G491</f>
        <v>2442.3000000000002</v>
      </c>
    </row>
    <row r="491" spans="2:7" ht="17.25" customHeight="1" x14ac:dyDescent="0.25">
      <c r="B491" s="345"/>
      <c r="C491" s="296"/>
      <c r="D491" s="285" t="s">
        <v>363</v>
      </c>
      <c r="E491" s="285"/>
      <c r="F491" s="319" t="s">
        <v>364</v>
      </c>
      <c r="G491" s="273">
        <f>G492</f>
        <v>2442.3000000000002</v>
      </c>
    </row>
    <row r="492" spans="2:7" ht="31.15" customHeight="1" x14ac:dyDescent="0.25">
      <c r="B492" s="345"/>
      <c r="C492" s="296"/>
      <c r="D492" s="42" t="s">
        <v>398</v>
      </c>
      <c r="E492" s="292"/>
      <c r="F492" s="43" t="s">
        <v>399</v>
      </c>
      <c r="G492" s="273">
        <f>G493</f>
        <v>2442.3000000000002</v>
      </c>
    </row>
    <row r="493" spans="2:7" ht="48" customHeight="1" x14ac:dyDescent="0.25">
      <c r="B493" s="345"/>
      <c r="C493" s="296"/>
      <c r="D493" s="42" t="s">
        <v>416</v>
      </c>
      <c r="E493" s="43"/>
      <c r="F493" s="43" t="s">
        <v>417</v>
      </c>
      <c r="G493" s="273">
        <f>G494</f>
        <v>2442.3000000000002</v>
      </c>
    </row>
    <row r="494" spans="2:7" ht="31.5" customHeight="1" x14ac:dyDescent="0.25">
      <c r="B494" s="345"/>
      <c r="C494" s="296"/>
      <c r="D494" s="296"/>
      <c r="E494" s="278" t="s">
        <v>65</v>
      </c>
      <c r="F494" s="289" t="s">
        <v>66</v>
      </c>
      <c r="G494" s="273">
        <v>2442.3000000000002</v>
      </c>
    </row>
    <row r="495" spans="2:7" ht="21" customHeight="1" x14ac:dyDescent="0.25">
      <c r="B495" s="345"/>
      <c r="C495" s="300">
        <v>1003</v>
      </c>
      <c r="D495" s="300"/>
      <c r="E495" s="317"/>
      <c r="F495" s="287" t="s">
        <v>457</v>
      </c>
      <c r="G495" s="273">
        <f>G496</f>
        <v>1301.58</v>
      </c>
    </row>
    <row r="496" spans="2:7" ht="16.5" customHeight="1" x14ac:dyDescent="0.25">
      <c r="B496" s="345"/>
      <c r="C496" s="296"/>
      <c r="D496" s="285" t="s">
        <v>363</v>
      </c>
      <c r="E496" s="285"/>
      <c r="F496" s="319" t="s">
        <v>364</v>
      </c>
      <c r="G496" s="273">
        <f>G497</f>
        <v>1301.58</v>
      </c>
    </row>
    <row r="497" spans="2:35" ht="33.75" customHeight="1" x14ac:dyDescent="0.25">
      <c r="B497" s="345"/>
      <c r="C497" s="296"/>
      <c r="D497" s="42" t="s">
        <v>398</v>
      </c>
      <c r="E497" s="292"/>
      <c r="F497" s="43" t="s">
        <v>399</v>
      </c>
      <c r="G497" s="273">
        <f>G498</f>
        <v>1301.58</v>
      </c>
    </row>
    <row r="498" spans="2:35" ht="102.75" customHeight="1" x14ac:dyDescent="0.25">
      <c r="B498" s="345"/>
      <c r="C498" s="296"/>
      <c r="D498" s="374" t="s">
        <v>524</v>
      </c>
      <c r="E498" s="375"/>
      <c r="F498" s="376" t="s">
        <v>523</v>
      </c>
      <c r="G498" s="273">
        <f>G499</f>
        <v>1301.58</v>
      </c>
    </row>
    <row r="499" spans="2:35" ht="31.5" customHeight="1" x14ac:dyDescent="0.25">
      <c r="B499" s="345"/>
      <c r="C499" s="296"/>
      <c r="D499" s="292"/>
      <c r="E499" s="278" t="s">
        <v>65</v>
      </c>
      <c r="F499" s="289" t="s">
        <v>66</v>
      </c>
      <c r="G499" s="273">
        <v>1301.58</v>
      </c>
    </row>
    <row r="500" spans="2:35" ht="18.75" customHeight="1" x14ac:dyDescent="0.25">
      <c r="B500" s="345"/>
      <c r="C500" s="296">
        <v>1004</v>
      </c>
      <c r="D500" s="296"/>
      <c r="E500" s="278"/>
      <c r="F500" s="289" t="s">
        <v>459</v>
      </c>
      <c r="G500" s="273">
        <f>G501</f>
        <v>6485.07024</v>
      </c>
    </row>
    <row r="501" spans="2:35" ht="22.5" customHeight="1" x14ac:dyDescent="0.25">
      <c r="B501" s="345"/>
      <c r="C501" s="296"/>
      <c r="D501" s="285" t="s">
        <v>363</v>
      </c>
      <c r="E501" s="285"/>
      <c r="F501" s="319" t="s">
        <v>364</v>
      </c>
      <c r="G501" s="273">
        <f>G502</f>
        <v>6485.07024</v>
      </c>
    </row>
    <row r="502" spans="2:35" ht="31.5" customHeight="1" x14ac:dyDescent="0.25">
      <c r="B502" s="345"/>
      <c r="C502" s="296"/>
      <c r="D502" s="42" t="s">
        <v>398</v>
      </c>
      <c r="E502" s="292"/>
      <c r="F502" s="43" t="s">
        <v>399</v>
      </c>
      <c r="G502" s="273">
        <f>G503</f>
        <v>6485.07024</v>
      </c>
    </row>
    <row r="503" spans="2:35" ht="108.75" customHeight="1" x14ac:dyDescent="0.25">
      <c r="B503" s="345"/>
      <c r="C503" s="296"/>
      <c r="D503" s="42" t="s">
        <v>402</v>
      </c>
      <c r="E503" s="285"/>
      <c r="F503" s="283" t="s">
        <v>403</v>
      </c>
      <c r="G503" s="273">
        <f>G504</f>
        <v>6485.07024</v>
      </c>
    </row>
    <row r="504" spans="2:35" ht="36.75" customHeight="1" x14ac:dyDescent="0.25">
      <c r="B504" s="345"/>
      <c r="C504" s="296"/>
      <c r="D504" s="7"/>
      <c r="E504" s="285" t="s">
        <v>152</v>
      </c>
      <c r="F504" s="304" t="s">
        <v>153</v>
      </c>
      <c r="G504" s="273">
        <v>6485.07024</v>
      </c>
    </row>
    <row r="505" spans="2:35" ht="34.5" customHeight="1" x14ac:dyDescent="0.2">
      <c r="B505" s="350">
        <v>580</v>
      </c>
      <c r="C505" s="296"/>
      <c r="D505" s="7"/>
      <c r="E505" s="327"/>
      <c r="F505" s="315" t="s">
        <v>493</v>
      </c>
      <c r="G505" s="363">
        <f>G506</f>
        <v>1813.8</v>
      </c>
    </row>
    <row r="506" spans="2:35" ht="15" x14ac:dyDescent="0.25">
      <c r="B506" s="345"/>
      <c r="C506" s="300" t="s">
        <v>424</v>
      </c>
      <c r="D506" s="300"/>
      <c r="E506" s="317"/>
      <c r="F506" s="349" t="s">
        <v>425</v>
      </c>
      <c r="G506" s="273">
        <f>G507</f>
        <v>1813.8</v>
      </c>
    </row>
    <row r="507" spans="2:35" ht="51" customHeight="1" x14ac:dyDescent="0.25">
      <c r="B507" s="345"/>
      <c r="C507" s="282" t="s">
        <v>494</v>
      </c>
      <c r="D507" s="300"/>
      <c r="E507" s="317"/>
      <c r="F507" s="280" t="s">
        <v>495</v>
      </c>
      <c r="G507" s="8">
        <f>G508</f>
        <v>1813.8</v>
      </c>
    </row>
    <row r="508" spans="2:35" ht="19.5" customHeight="1" x14ac:dyDescent="0.25">
      <c r="B508" s="345"/>
      <c r="C508" s="282"/>
      <c r="D508" s="285" t="s">
        <v>363</v>
      </c>
      <c r="E508" s="285"/>
      <c r="F508" s="328" t="s">
        <v>364</v>
      </c>
      <c r="G508" s="8">
        <f>G509</f>
        <v>1813.8</v>
      </c>
    </row>
    <row r="509" spans="2:35" ht="32.25" customHeight="1" x14ac:dyDescent="0.25">
      <c r="B509" s="345"/>
      <c r="C509" s="282"/>
      <c r="D509" s="42" t="s">
        <v>365</v>
      </c>
      <c r="E509" s="10"/>
      <c r="F509" s="43" t="s">
        <v>366</v>
      </c>
      <c r="G509" s="273">
        <f>G510+G512+G516</f>
        <v>1813.8</v>
      </c>
    </row>
    <row r="510" spans="2:35" ht="32.25" customHeight="1" x14ac:dyDescent="0.25">
      <c r="B510" s="345"/>
      <c r="C510" s="282"/>
      <c r="D510" s="42" t="s">
        <v>369</v>
      </c>
      <c r="E510" s="10"/>
      <c r="F510" s="43" t="s">
        <v>370</v>
      </c>
      <c r="G510" s="273">
        <f>G511</f>
        <v>754.8</v>
      </c>
    </row>
    <row r="511" spans="2:35" ht="80.25" customHeight="1" x14ac:dyDescent="0.25">
      <c r="B511" s="345"/>
      <c r="C511" s="282"/>
      <c r="D511" s="42"/>
      <c r="E511" s="285" t="s">
        <v>249</v>
      </c>
      <c r="F511" s="283" t="s">
        <v>250</v>
      </c>
      <c r="G511" s="273">
        <v>754.8</v>
      </c>
    </row>
    <row r="512" spans="2:35" ht="32.25" customHeight="1" x14ac:dyDescent="0.25">
      <c r="B512" s="345"/>
      <c r="C512" s="282"/>
      <c r="D512" s="42" t="s">
        <v>375</v>
      </c>
      <c r="E512" s="292"/>
      <c r="F512" s="43" t="s">
        <v>276</v>
      </c>
      <c r="G512" s="8">
        <f>G513+G514+G515</f>
        <v>605.80000000000007</v>
      </c>
      <c r="AI512" s="21"/>
    </row>
    <row r="513" spans="2:7" ht="79.5" customHeight="1" x14ac:dyDescent="0.25">
      <c r="B513" s="345"/>
      <c r="C513" s="313"/>
      <c r="D513" s="296"/>
      <c r="E513" s="285" t="s">
        <v>249</v>
      </c>
      <c r="F513" s="283" t="s">
        <v>250</v>
      </c>
      <c r="G513" s="8">
        <v>508.84500000000003</v>
      </c>
    </row>
    <row r="514" spans="2:7" ht="33" customHeight="1" x14ac:dyDescent="0.25">
      <c r="B514" s="345"/>
      <c r="C514" s="313"/>
      <c r="D514" s="327"/>
      <c r="E514" s="285" t="s">
        <v>73</v>
      </c>
      <c r="F514" s="283" t="s">
        <v>74</v>
      </c>
      <c r="G514" s="8">
        <v>96.22</v>
      </c>
    </row>
    <row r="515" spans="2:7" ht="17.25" customHeight="1" x14ac:dyDescent="0.25">
      <c r="B515" s="345"/>
      <c r="C515" s="313"/>
      <c r="D515" s="327"/>
      <c r="E515" s="296">
        <v>800</v>
      </c>
      <c r="F515" s="284" t="s">
        <v>132</v>
      </c>
      <c r="G515" s="8">
        <v>0.73499999999999999</v>
      </c>
    </row>
    <row r="516" spans="2:7" ht="40.5" customHeight="1" x14ac:dyDescent="0.25">
      <c r="B516" s="345"/>
      <c r="C516" s="313"/>
      <c r="D516" s="42" t="s">
        <v>376</v>
      </c>
      <c r="E516" s="43"/>
      <c r="F516" s="43" t="s">
        <v>377</v>
      </c>
      <c r="G516" s="8">
        <f>G517+G518</f>
        <v>453.20000000000005</v>
      </c>
    </row>
    <row r="517" spans="2:7" ht="78" customHeight="1" x14ac:dyDescent="0.25">
      <c r="B517" s="345"/>
      <c r="C517" s="313"/>
      <c r="D517" s="296"/>
      <c r="E517" s="285" t="s">
        <v>249</v>
      </c>
      <c r="F517" s="283" t="s">
        <v>250</v>
      </c>
      <c r="G517" s="8">
        <v>370.84500000000003</v>
      </c>
    </row>
    <row r="518" spans="2:7" ht="32.25" customHeight="1" x14ac:dyDescent="0.25">
      <c r="B518" s="345"/>
      <c r="C518" s="313"/>
      <c r="D518" s="296"/>
      <c r="E518" s="285" t="s">
        <v>73</v>
      </c>
      <c r="F518" s="283" t="s">
        <v>74</v>
      </c>
      <c r="G518" s="8">
        <v>82.355000000000004</v>
      </c>
    </row>
    <row r="519" spans="2:7" ht="37.5" customHeight="1" x14ac:dyDescent="0.2">
      <c r="B519" s="364">
        <v>980</v>
      </c>
      <c r="C519" s="345"/>
      <c r="D519" s="303"/>
      <c r="E519" s="296"/>
      <c r="F519" s="315" t="s">
        <v>496</v>
      </c>
      <c r="G519" s="363">
        <f>G520+G562+G542+G551</f>
        <v>59705.846239999999</v>
      </c>
    </row>
    <row r="520" spans="2:7" ht="15" x14ac:dyDescent="0.25">
      <c r="B520" s="345"/>
      <c r="C520" s="300" t="s">
        <v>424</v>
      </c>
      <c r="D520" s="300"/>
      <c r="E520" s="317"/>
      <c r="F520" s="349" t="s">
        <v>425</v>
      </c>
      <c r="G520" s="8">
        <f>G521+G531+G537</f>
        <v>19044</v>
      </c>
    </row>
    <row r="521" spans="2:7" ht="49.5" customHeight="1" x14ac:dyDescent="0.25">
      <c r="B521" s="345"/>
      <c r="C521" s="282" t="s">
        <v>494</v>
      </c>
      <c r="D521" s="300"/>
      <c r="E521" s="317"/>
      <c r="F521" s="280" t="s">
        <v>495</v>
      </c>
      <c r="G521" s="8">
        <f>G522</f>
        <v>6249.9</v>
      </c>
    </row>
    <row r="522" spans="2:7" ht="61.5" customHeight="1" x14ac:dyDescent="0.25">
      <c r="B522" s="345"/>
      <c r="C522" s="282"/>
      <c r="D522" s="42" t="s">
        <v>257</v>
      </c>
      <c r="E522" s="43"/>
      <c r="F522" s="43" t="s">
        <v>497</v>
      </c>
      <c r="G522" s="8">
        <f>G523</f>
        <v>6249.9</v>
      </c>
    </row>
    <row r="523" spans="2:7" ht="32.25" customHeight="1" x14ac:dyDescent="0.25">
      <c r="B523" s="345"/>
      <c r="C523" s="282"/>
      <c r="D523" s="42" t="s">
        <v>271</v>
      </c>
      <c r="E523" s="280"/>
      <c r="F523" s="280" t="s">
        <v>272</v>
      </c>
      <c r="G523" s="8">
        <f>G524</f>
        <v>6249.9</v>
      </c>
    </row>
    <row r="524" spans="2:7" ht="37.5" customHeight="1" x14ac:dyDescent="0.25">
      <c r="B524" s="345"/>
      <c r="C524" s="282"/>
      <c r="D524" s="42" t="s">
        <v>273</v>
      </c>
      <c r="E524" s="43"/>
      <c r="F524" s="43" t="s">
        <v>274</v>
      </c>
      <c r="G524" s="8">
        <f>G525+G528</f>
        <v>6249.9</v>
      </c>
    </row>
    <row r="525" spans="2:7" ht="30" customHeight="1" x14ac:dyDescent="0.25">
      <c r="B525" s="345"/>
      <c r="C525" s="282"/>
      <c r="D525" s="42" t="s">
        <v>275</v>
      </c>
      <c r="E525" s="43"/>
      <c r="F525" s="43" t="s">
        <v>276</v>
      </c>
      <c r="G525" s="8">
        <f>G526+G527</f>
        <v>6101.2</v>
      </c>
    </row>
    <row r="526" spans="2:7" ht="80.25" customHeight="1" x14ac:dyDescent="0.25">
      <c r="B526" s="345"/>
      <c r="C526" s="282"/>
      <c r="D526" s="300"/>
      <c r="E526" s="296">
        <v>100</v>
      </c>
      <c r="F526" s="283" t="s">
        <v>250</v>
      </c>
      <c r="G526" s="8">
        <v>5663.2489999999998</v>
      </c>
    </row>
    <row r="527" spans="2:7" ht="30" x14ac:dyDescent="0.25">
      <c r="B527" s="345"/>
      <c r="C527" s="282"/>
      <c r="D527" s="300"/>
      <c r="E527" s="296">
        <v>200</v>
      </c>
      <c r="F527" s="283" t="s">
        <v>74</v>
      </c>
      <c r="G527" s="8">
        <v>437.95100000000002</v>
      </c>
    </row>
    <row r="528" spans="2:7" ht="30" x14ac:dyDescent="0.25">
      <c r="B528" s="345"/>
      <c r="C528" s="282"/>
      <c r="D528" s="42" t="s">
        <v>277</v>
      </c>
      <c r="E528" s="284"/>
      <c r="F528" s="284" t="s">
        <v>278</v>
      </c>
      <c r="G528" s="8">
        <f>G529+G530</f>
        <v>148.69999999999999</v>
      </c>
    </row>
    <row r="529" spans="2:7" ht="75" x14ac:dyDescent="0.25">
      <c r="B529" s="345"/>
      <c r="C529" s="282"/>
      <c r="D529" s="296"/>
      <c r="E529" s="285" t="s">
        <v>249</v>
      </c>
      <c r="F529" s="283" t="s">
        <v>250</v>
      </c>
      <c r="G529" s="8">
        <v>119</v>
      </c>
    </row>
    <row r="530" spans="2:7" ht="39.75" customHeight="1" x14ac:dyDescent="0.25">
      <c r="B530" s="345"/>
      <c r="C530" s="282"/>
      <c r="D530" s="296"/>
      <c r="E530" s="285" t="s">
        <v>73</v>
      </c>
      <c r="F530" s="283" t="s">
        <v>74</v>
      </c>
      <c r="G530" s="8">
        <v>29.7</v>
      </c>
    </row>
    <row r="531" spans="2:7" ht="15" x14ac:dyDescent="0.25">
      <c r="B531" s="345"/>
      <c r="C531" s="296" t="s">
        <v>498</v>
      </c>
      <c r="D531" s="296"/>
      <c r="E531" s="296"/>
      <c r="F531" s="284" t="s">
        <v>499</v>
      </c>
      <c r="G531" s="273">
        <f>G532</f>
        <v>800</v>
      </c>
    </row>
    <row r="532" spans="2:7" ht="60" x14ac:dyDescent="0.25">
      <c r="B532" s="345"/>
      <c r="C532" s="296"/>
      <c r="D532" s="42" t="s">
        <v>257</v>
      </c>
      <c r="E532" s="43"/>
      <c r="F532" s="43" t="s">
        <v>497</v>
      </c>
      <c r="G532" s="273">
        <f>G533</f>
        <v>800</v>
      </c>
    </row>
    <row r="533" spans="2:7" ht="36.75" customHeight="1" x14ac:dyDescent="0.25">
      <c r="B533" s="345"/>
      <c r="C533" s="296"/>
      <c r="D533" s="42" t="s">
        <v>259</v>
      </c>
      <c r="E533" s="280"/>
      <c r="F533" s="280" t="s">
        <v>260</v>
      </c>
      <c r="G533" s="273">
        <f>G534</f>
        <v>800</v>
      </c>
    </row>
    <row r="534" spans="2:7" ht="66.75" customHeight="1" x14ac:dyDescent="0.25">
      <c r="B534" s="345"/>
      <c r="C534" s="296"/>
      <c r="D534" s="42" t="s">
        <v>261</v>
      </c>
      <c r="E534" s="287"/>
      <c r="F534" s="287" t="s">
        <v>262</v>
      </c>
      <c r="G534" s="273">
        <f>G535</f>
        <v>800</v>
      </c>
    </row>
    <row r="535" spans="2:7" ht="30" x14ac:dyDescent="0.25">
      <c r="B535" s="345"/>
      <c r="C535" s="296"/>
      <c r="D535" s="42" t="s">
        <v>263</v>
      </c>
      <c r="E535" s="319"/>
      <c r="F535" s="319" t="s">
        <v>264</v>
      </c>
      <c r="G535" s="273">
        <f>G536</f>
        <v>800</v>
      </c>
    </row>
    <row r="536" spans="2:7" ht="15" x14ac:dyDescent="0.25">
      <c r="B536" s="345"/>
      <c r="C536" s="296"/>
      <c r="D536" s="326"/>
      <c r="E536" s="296">
        <v>800</v>
      </c>
      <c r="F536" s="284" t="s">
        <v>132</v>
      </c>
      <c r="G536" s="273">
        <v>800</v>
      </c>
    </row>
    <row r="537" spans="2:7" ht="15" x14ac:dyDescent="0.25">
      <c r="B537" s="345"/>
      <c r="C537" s="296" t="s">
        <v>428</v>
      </c>
      <c r="D537" s="296"/>
      <c r="E537" s="296"/>
      <c r="F537" s="284" t="s">
        <v>429</v>
      </c>
      <c r="G537" s="273">
        <f>G538</f>
        <v>11994.1</v>
      </c>
    </row>
    <row r="538" spans="2:7" ht="15" x14ac:dyDescent="0.2">
      <c r="B538" s="345"/>
      <c r="C538" s="296"/>
      <c r="D538" s="285" t="s">
        <v>363</v>
      </c>
      <c r="E538" s="285"/>
      <c r="F538" s="319" t="s">
        <v>364</v>
      </c>
      <c r="G538" s="379">
        <f>G539</f>
        <v>11994.1</v>
      </c>
    </row>
    <row r="539" spans="2:7" ht="33.75" customHeight="1" x14ac:dyDescent="0.2">
      <c r="B539" s="345"/>
      <c r="C539" s="296"/>
      <c r="D539" s="42" t="s">
        <v>398</v>
      </c>
      <c r="E539" s="292"/>
      <c r="F539" s="43" t="s">
        <v>399</v>
      </c>
      <c r="G539" s="379">
        <f>G540</f>
        <v>11994.1</v>
      </c>
    </row>
    <row r="540" spans="2:7" ht="66" customHeight="1" x14ac:dyDescent="0.25">
      <c r="B540" s="345"/>
      <c r="C540" s="296"/>
      <c r="D540" s="42" t="s">
        <v>412</v>
      </c>
      <c r="E540" s="296"/>
      <c r="F540" s="336" t="s">
        <v>413</v>
      </c>
      <c r="G540" s="273">
        <f>G541</f>
        <v>11994.1</v>
      </c>
    </row>
    <row r="541" spans="2:7" ht="15" x14ac:dyDescent="0.25">
      <c r="B541" s="345"/>
      <c r="C541" s="296"/>
      <c r="D541" s="7"/>
      <c r="E541" s="296">
        <v>800</v>
      </c>
      <c r="F541" s="284" t="s">
        <v>132</v>
      </c>
      <c r="G541" s="273">
        <v>11994.1</v>
      </c>
    </row>
    <row r="542" spans="2:7" ht="15" x14ac:dyDescent="0.25">
      <c r="B542" s="345"/>
      <c r="C542" s="300" t="s">
        <v>471</v>
      </c>
      <c r="D542" s="317"/>
      <c r="E542" s="317"/>
      <c r="F542" s="358" t="s">
        <v>472</v>
      </c>
      <c r="G542" s="273">
        <f t="shared" ref="G542:G549" si="5">G543</f>
        <v>3464.2232400000003</v>
      </c>
    </row>
    <row r="543" spans="2:7" ht="15" x14ac:dyDescent="0.25">
      <c r="B543" s="345"/>
      <c r="C543" s="300" t="s">
        <v>480</v>
      </c>
      <c r="D543" s="353"/>
      <c r="E543" s="317"/>
      <c r="F543" s="294" t="s">
        <v>481</v>
      </c>
      <c r="G543" s="273">
        <f t="shared" si="5"/>
        <v>3464.2232400000003</v>
      </c>
    </row>
    <row r="544" spans="2:7" ht="60" x14ac:dyDescent="0.25">
      <c r="B544" s="345"/>
      <c r="C544" s="296"/>
      <c r="D544" s="42" t="s">
        <v>145</v>
      </c>
      <c r="E544" s="300"/>
      <c r="F544" s="287" t="s">
        <v>146</v>
      </c>
      <c r="G544" s="273">
        <f t="shared" si="5"/>
        <v>3464.2232400000003</v>
      </c>
    </row>
    <row r="545" spans="2:7" ht="45" x14ac:dyDescent="0.25">
      <c r="B545" s="345"/>
      <c r="C545" s="296"/>
      <c r="D545" s="42" t="s">
        <v>147</v>
      </c>
      <c r="E545" s="43"/>
      <c r="F545" s="43" t="s">
        <v>148</v>
      </c>
      <c r="G545" s="273">
        <f t="shared" si="5"/>
        <v>3464.2232400000003</v>
      </c>
    </row>
    <row r="546" spans="2:7" ht="45" x14ac:dyDescent="0.25">
      <c r="B546" s="345"/>
      <c r="C546" s="296"/>
      <c r="D546" s="42" t="s">
        <v>154</v>
      </c>
      <c r="E546" s="305"/>
      <c r="F546" s="306" t="s">
        <v>155</v>
      </c>
      <c r="G546" s="273">
        <f>G549+G547</f>
        <v>3464.2232400000003</v>
      </c>
    </row>
    <row r="547" spans="2:7" ht="38.25" customHeight="1" x14ac:dyDescent="0.25">
      <c r="B547" s="345"/>
      <c r="C547" s="296"/>
      <c r="D547" s="42" t="s">
        <v>543</v>
      </c>
      <c r="E547" s="280"/>
      <c r="F547" s="280" t="s">
        <v>544</v>
      </c>
      <c r="G547" s="8">
        <f>G548</f>
        <v>2355.9232400000001</v>
      </c>
    </row>
    <row r="548" spans="2:7" ht="15" x14ac:dyDescent="0.25">
      <c r="B548" s="345"/>
      <c r="C548" s="296"/>
      <c r="D548" s="308"/>
      <c r="E548" s="327" t="s">
        <v>164</v>
      </c>
      <c r="F548" s="284" t="s">
        <v>165</v>
      </c>
      <c r="G548" s="8">
        <v>2355.9232400000001</v>
      </c>
    </row>
    <row r="549" spans="2:7" ht="60" x14ac:dyDescent="0.25">
      <c r="B549" s="345"/>
      <c r="C549" s="296"/>
      <c r="D549" s="42" t="s">
        <v>162</v>
      </c>
      <c r="E549" s="369"/>
      <c r="F549" s="369" t="s">
        <v>163</v>
      </c>
      <c r="G549" s="8">
        <f t="shared" si="5"/>
        <v>1108.3</v>
      </c>
    </row>
    <row r="550" spans="2:7" ht="15" x14ac:dyDescent="0.25">
      <c r="B550" s="345"/>
      <c r="C550" s="296"/>
      <c r="D550" s="308"/>
      <c r="E550" s="327" t="s">
        <v>164</v>
      </c>
      <c r="F550" s="284" t="s">
        <v>165</v>
      </c>
      <c r="G550" s="8">
        <v>1108.3</v>
      </c>
    </row>
    <row r="551" spans="2:7" ht="15" x14ac:dyDescent="0.25">
      <c r="B551" s="345"/>
      <c r="C551" s="300" t="s">
        <v>484</v>
      </c>
      <c r="D551" s="42"/>
      <c r="E551" s="296"/>
      <c r="F551" s="295" t="s">
        <v>485</v>
      </c>
      <c r="G551" s="8">
        <f>G552+G557</f>
        <v>779.52299999999991</v>
      </c>
    </row>
    <row r="552" spans="2:7" ht="15" x14ac:dyDescent="0.25">
      <c r="B552" s="345"/>
      <c r="C552" s="300" t="s">
        <v>488</v>
      </c>
      <c r="D552" s="327"/>
      <c r="E552" s="290"/>
      <c r="F552" s="304" t="s">
        <v>489</v>
      </c>
      <c r="G552" s="8">
        <f>G553</f>
        <v>326.2</v>
      </c>
    </row>
    <row r="553" spans="2:7" ht="15" x14ac:dyDescent="0.25">
      <c r="B553" s="345"/>
      <c r="C553" s="296"/>
      <c r="D553" s="285" t="s">
        <v>363</v>
      </c>
      <c r="E553" s="285"/>
      <c r="F553" s="319" t="s">
        <v>364</v>
      </c>
      <c r="G553" s="8">
        <f>G554</f>
        <v>326.2</v>
      </c>
    </row>
    <row r="554" spans="2:7" ht="30" x14ac:dyDescent="0.25">
      <c r="B554" s="345"/>
      <c r="C554" s="296"/>
      <c r="D554" s="42" t="s">
        <v>398</v>
      </c>
      <c r="E554" s="292"/>
      <c r="F554" s="43" t="s">
        <v>399</v>
      </c>
      <c r="G554" s="8">
        <f>G555</f>
        <v>326.2</v>
      </c>
    </row>
    <row r="555" spans="2:7" ht="45" x14ac:dyDescent="0.25">
      <c r="B555" s="345"/>
      <c r="C555" s="296"/>
      <c r="D555" s="42" t="s">
        <v>547</v>
      </c>
      <c r="E555" s="296"/>
      <c r="F555" s="43" t="s">
        <v>548</v>
      </c>
      <c r="G555" s="8">
        <f>G556</f>
        <v>326.2</v>
      </c>
    </row>
    <row r="556" spans="2:7" ht="15" x14ac:dyDescent="0.25">
      <c r="B556" s="345"/>
      <c r="C556" s="296"/>
      <c r="D556" s="334"/>
      <c r="E556" s="327" t="s">
        <v>164</v>
      </c>
      <c r="F556" s="284" t="s">
        <v>165</v>
      </c>
      <c r="G556" s="8">
        <v>326.2</v>
      </c>
    </row>
    <row r="557" spans="2:7" ht="15" x14ac:dyDescent="0.25">
      <c r="B557" s="345"/>
      <c r="C557" s="300" t="s">
        <v>549</v>
      </c>
      <c r="D557" s="334"/>
      <c r="E557" s="327"/>
      <c r="F557" s="284" t="s">
        <v>550</v>
      </c>
      <c r="G557" s="8">
        <f>G558</f>
        <v>453.32299999999998</v>
      </c>
    </row>
    <row r="558" spans="2:7" ht="15" x14ac:dyDescent="0.25">
      <c r="B558" s="345"/>
      <c r="C558" s="296"/>
      <c r="D558" s="285" t="s">
        <v>363</v>
      </c>
      <c r="E558" s="285"/>
      <c r="F558" s="319" t="s">
        <v>364</v>
      </c>
      <c r="G558" s="8">
        <f>G559</f>
        <v>453.32299999999998</v>
      </c>
    </row>
    <row r="559" spans="2:7" ht="30" x14ac:dyDescent="0.25">
      <c r="B559" s="345"/>
      <c r="C559" s="296"/>
      <c r="D559" s="42" t="s">
        <v>398</v>
      </c>
      <c r="E559" s="292"/>
      <c r="F559" s="43" t="s">
        <v>399</v>
      </c>
      <c r="G559" s="8">
        <f>G560</f>
        <v>453.32299999999998</v>
      </c>
    </row>
    <row r="560" spans="2:7" ht="45" x14ac:dyDescent="0.25">
      <c r="B560" s="345"/>
      <c r="C560" s="296"/>
      <c r="D560" s="42" t="s">
        <v>547</v>
      </c>
      <c r="E560" s="296"/>
      <c r="F560" s="43" t="s">
        <v>548</v>
      </c>
      <c r="G560" s="8">
        <f>G561</f>
        <v>453.32299999999998</v>
      </c>
    </row>
    <row r="561" spans="2:33" ht="15" x14ac:dyDescent="0.25">
      <c r="B561" s="345"/>
      <c r="C561" s="296"/>
      <c r="D561" s="334"/>
      <c r="E561" s="327" t="s">
        <v>164</v>
      </c>
      <c r="F561" s="284" t="s">
        <v>165</v>
      </c>
      <c r="G561" s="8">
        <v>453.32299999999998</v>
      </c>
    </row>
    <row r="562" spans="2:33" ht="48" customHeight="1" x14ac:dyDescent="0.25">
      <c r="B562" s="345"/>
      <c r="C562" s="300">
        <v>1400</v>
      </c>
      <c r="D562" s="317"/>
      <c r="E562" s="300"/>
      <c r="F562" s="287" t="s">
        <v>500</v>
      </c>
      <c r="G562" s="8">
        <f>G563</f>
        <v>36418.1</v>
      </c>
    </row>
    <row r="563" spans="2:33" ht="45" x14ac:dyDescent="0.25">
      <c r="B563" s="345"/>
      <c r="C563" s="296">
        <v>1401</v>
      </c>
      <c r="D563" s="303"/>
      <c r="E563" s="327"/>
      <c r="F563" s="284" t="s">
        <v>501</v>
      </c>
      <c r="G563" s="8">
        <f>G564</f>
        <v>36418.1</v>
      </c>
    </row>
    <row r="564" spans="2:33" ht="66" customHeight="1" x14ac:dyDescent="0.25">
      <c r="B564" s="345"/>
      <c r="C564" s="300"/>
      <c r="D564" s="42" t="s">
        <v>257</v>
      </c>
      <c r="E564" s="43"/>
      <c r="F564" s="43" t="s">
        <v>502</v>
      </c>
      <c r="G564" s="8">
        <f>G565</f>
        <v>36418.1</v>
      </c>
    </row>
    <row r="565" spans="2:33" ht="34.9" customHeight="1" x14ac:dyDescent="0.25">
      <c r="B565" s="345"/>
      <c r="C565" s="300"/>
      <c r="D565" s="42" t="s">
        <v>265</v>
      </c>
      <c r="E565" s="280"/>
      <c r="F565" s="43" t="s">
        <v>266</v>
      </c>
      <c r="G565" s="8">
        <f>G567</f>
        <v>36418.1</v>
      </c>
    </row>
    <row r="566" spans="2:33" ht="34.9" customHeight="1" x14ac:dyDescent="0.25">
      <c r="B566" s="345"/>
      <c r="C566" s="300"/>
      <c r="D566" s="42" t="s">
        <v>267</v>
      </c>
      <c r="E566" s="43"/>
      <c r="F566" s="43" t="s">
        <v>268</v>
      </c>
      <c r="G566" s="273">
        <f>G567</f>
        <v>36418.1</v>
      </c>
    </row>
    <row r="567" spans="2:33" ht="47.25" customHeight="1" x14ac:dyDescent="0.25">
      <c r="B567" s="345"/>
      <c r="C567" s="300"/>
      <c r="D567" s="42" t="s">
        <v>269</v>
      </c>
      <c r="E567" s="43"/>
      <c r="F567" s="43" t="s">
        <v>270</v>
      </c>
      <c r="G567" s="273">
        <f>G568</f>
        <v>36418.1</v>
      </c>
    </row>
    <row r="568" spans="2:33" ht="19.5" customHeight="1" x14ac:dyDescent="0.25">
      <c r="B568" s="345"/>
      <c r="C568" s="300"/>
      <c r="D568" s="303"/>
      <c r="E568" s="327" t="s">
        <v>164</v>
      </c>
      <c r="F568" s="284" t="s">
        <v>165</v>
      </c>
      <c r="G568" s="273">
        <v>36418.1</v>
      </c>
    </row>
    <row r="569" spans="2:33" ht="20.25" customHeight="1" x14ac:dyDescent="0.25">
      <c r="B569" s="22"/>
      <c r="C569" s="22"/>
      <c r="D569" s="23"/>
      <c r="E569" s="24"/>
      <c r="F569" s="25" t="s">
        <v>503</v>
      </c>
      <c r="G569" s="11">
        <f>G17+G41+G323+G505+G519+G33</f>
        <v>620311.43187000009</v>
      </c>
      <c r="AE569" s="26" t="e">
        <f>AE17+#REF!+AE41+AE323+AE505+AE519</f>
        <v>#REF!</v>
      </c>
      <c r="AF569" s="27" t="s">
        <v>504</v>
      </c>
      <c r="AG569" s="15" t="s">
        <v>504</v>
      </c>
    </row>
    <row r="570" spans="2:33" ht="15.75" customHeight="1" x14ac:dyDescent="0.2"/>
    <row r="571" spans="2:33" ht="18" hidden="1" customHeight="1" x14ac:dyDescent="0.2">
      <c r="G571" s="12">
        <f>G569-'[1]6'!E375</f>
        <v>620311.43187000009</v>
      </c>
    </row>
    <row r="572" spans="2:33" ht="11.25" hidden="1" customHeight="1" x14ac:dyDescent="0.2">
      <c r="G572" s="12">
        <f>G569-'[2]2.'!E488</f>
        <v>78888.456870000111</v>
      </c>
    </row>
    <row r="573" spans="2:33" hidden="1" x14ac:dyDescent="0.2">
      <c r="G573" s="12">
        <f>G569-'[1]6'!E375</f>
        <v>620311.43187000009</v>
      </c>
    </row>
    <row r="574" spans="2:33" hidden="1" x14ac:dyDescent="0.2">
      <c r="G574" s="12"/>
    </row>
    <row r="575" spans="2:33" hidden="1" x14ac:dyDescent="0.2">
      <c r="G575" s="12">
        <f>G569-'3.'!D391</f>
        <v>0</v>
      </c>
    </row>
    <row r="576" spans="2:33" x14ac:dyDescent="0.2">
      <c r="G576" s="40"/>
    </row>
    <row r="577" spans="7:7" x14ac:dyDescent="0.2">
      <c r="G577" s="12"/>
    </row>
  </sheetData>
  <mergeCells count="9">
    <mergeCell ref="F8:G8"/>
    <mergeCell ref="F9:G9"/>
    <mergeCell ref="F10:G10"/>
    <mergeCell ref="B13:G13"/>
    <mergeCell ref="F1:G1"/>
    <mergeCell ref="F2:G2"/>
    <mergeCell ref="F3:G3"/>
    <mergeCell ref="F4:G4"/>
    <mergeCell ref="F7:G7"/>
  </mergeCells>
  <pageMargins left="0.17" right="0.23622047244094491" top="0.35433070866141736" bottom="0.15748031496062992" header="0.31496062992125984" footer="0.19685039370078741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423"/>
  <sheetViews>
    <sheetView view="pageBreakPreview" zoomScaleSheetLayoutView="100" workbookViewId="0">
      <selection activeCell="G4" sqref="G4:H4"/>
    </sheetView>
  </sheetViews>
  <sheetFormatPr defaultRowHeight="14.25" x14ac:dyDescent="0.2"/>
  <cols>
    <col min="1" max="1" width="4.140625" customWidth="1"/>
    <col min="2" max="2" width="5.42578125" customWidth="1"/>
    <col min="4" max="4" width="13.7109375" style="16" customWidth="1"/>
    <col min="6" max="6" width="48" customWidth="1"/>
    <col min="7" max="7" width="12.85546875" style="13" customWidth="1"/>
    <col min="8" max="8" width="12.140625" customWidth="1"/>
    <col min="9" max="9" width="3.140625" customWidth="1"/>
  </cols>
  <sheetData>
    <row r="1" spans="2:8" ht="15" x14ac:dyDescent="0.25">
      <c r="G1" s="391" t="s">
        <v>618</v>
      </c>
      <c r="H1" s="391"/>
    </row>
    <row r="2" spans="2:8" ht="13.5" x14ac:dyDescent="0.25">
      <c r="F2" s="391" t="s">
        <v>0</v>
      </c>
      <c r="G2" s="393"/>
      <c r="H2" s="393"/>
    </row>
    <row r="3" spans="2:8" ht="13.5" x14ac:dyDescent="0.25">
      <c r="F3" s="391" t="s">
        <v>1</v>
      </c>
      <c r="G3" s="393"/>
      <c r="H3" s="393"/>
    </row>
    <row r="4" spans="2:8" ht="12.75" x14ac:dyDescent="0.2">
      <c r="G4" s="380" t="s">
        <v>907</v>
      </c>
      <c r="H4" s="381"/>
    </row>
    <row r="5" spans="2:8" ht="15" x14ac:dyDescent="0.25">
      <c r="G5" s="112"/>
      <c r="H5" s="112"/>
    </row>
    <row r="7" spans="2:8" ht="15" x14ac:dyDescent="0.25">
      <c r="F7" s="397" t="s">
        <v>897</v>
      </c>
      <c r="G7" s="397"/>
      <c r="H7" s="393"/>
    </row>
    <row r="8" spans="2:8" ht="15" x14ac:dyDescent="0.25">
      <c r="F8" s="397" t="s">
        <v>0</v>
      </c>
      <c r="G8" s="397"/>
      <c r="H8" s="393"/>
    </row>
    <row r="9" spans="2:8" ht="15" x14ac:dyDescent="0.25">
      <c r="F9" s="397" t="s">
        <v>1</v>
      </c>
      <c r="G9" s="398"/>
      <c r="H9" s="393"/>
    </row>
    <row r="10" spans="2:8" ht="15" x14ac:dyDescent="0.25">
      <c r="F10" s="397" t="s">
        <v>2</v>
      </c>
      <c r="G10" s="397"/>
      <c r="H10" s="393"/>
    </row>
    <row r="11" spans="2:8" x14ac:dyDescent="0.2">
      <c r="F11" s="113"/>
    </row>
    <row r="12" spans="2:8" x14ac:dyDescent="0.2">
      <c r="F12" s="113"/>
    </row>
    <row r="13" spans="2:8" ht="17.25" customHeight="1" x14ac:dyDescent="0.25">
      <c r="B13" s="396" t="s">
        <v>898</v>
      </c>
      <c r="C13" s="396"/>
      <c r="D13" s="396"/>
      <c r="E13" s="396"/>
      <c r="F13" s="396"/>
      <c r="G13" s="396"/>
      <c r="H13" s="393"/>
    </row>
    <row r="14" spans="2:8" ht="15" customHeight="1" x14ac:dyDescent="0.2"/>
    <row r="15" spans="2:8" ht="18.75" customHeight="1" x14ac:dyDescent="0.2">
      <c r="B15" s="18" t="s">
        <v>420</v>
      </c>
      <c r="C15" s="7" t="s">
        <v>421</v>
      </c>
      <c r="D15" s="7" t="s">
        <v>4</v>
      </c>
      <c r="E15" s="7" t="s">
        <v>5</v>
      </c>
      <c r="F15" s="7" t="s">
        <v>6</v>
      </c>
      <c r="G15" s="42" t="s">
        <v>875</v>
      </c>
      <c r="H15" s="42" t="s">
        <v>876</v>
      </c>
    </row>
    <row r="16" spans="2:8" ht="12.75" x14ac:dyDescent="0.2">
      <c r="B16" s="19">
        <v>1</v>
      </c>
      <c r="C16" s="19">
        <v>2</v>
      </c>
      <c r="D16" s="19">
        <v>3</v>
      </c>
      <c r="E16" s="19">
        <v>4</v>
      </c>
      <c r="F16" s="19">
        <v>5</v>
      </c>
      <c r="G16" s="19">
        <v>6</v>
      </c>
      <c r="H16" s="19">
        <v>7</v>
      </c>
    </row>
    <row r="17" spans="2:9" ht="37.5" customHeight="1" x14ac:dyDescent="0.2">
      <c r="B17" s="344">
        <v>530</v>
      </c>
      <c r="C17" s="345"/>
      <c r="D17" s="346"/>
      <c r="E17" s="347"/>
      <c r="F17" s="348" t="s">
        <v>423</v>
      </c>
      <c r="G17" s="11">
        <f>G18</f>
        <v>1900.1</v>
      </c>
      <c r="H17" s="11">
        <f>H18</f>
        <v>1900.1</v>
      </c>
    </row>
    <row r="18" spans="2:9" ht="18.75" customHeight="1" x14ac:dyDescent="0.25">
      <c r="B18" s="345"/>
      <c r="C18" s="300" t="s">
        <v>424</v>
      </c>
      <c r="D18" s="300"/>
      <c r="E18" s="317"/>
      <c r="F18" s="349" t="s">
        <v>425</v>
      </c>
      <c r="G18" s="8">
        <f>G19+G28</f>
        <v>1900.1</v>
      </c>
      <c r="H18" s="8">
        <f>H19+H28</f>
        <v>1900.1</v>
      </c>
    </row>
    <row r="19" spans="2:9" ht="60" x14ac:dyDescent="0.25">
      <c r="B19" s="345"/>
      <c r="C19" s="317" t="s">
        <v>426</v>
      </c>
      <c r="D19" s="300"/>
      <c r="E19" s="317"/>
      <c r="F19" s="287" t="s">
        <v>427</v>
      </c>
      <c r="G19" s="8">
        <f>G20</f>
        <v>1550.1</v>
      </c>
      <c r="H19" s="8">
        <f>H20</f>
        <v>1550.1</v>
      </c>
    </row>
    <row r="20" spans="2:9" ht="20.25" customHeight="1" x14ac:dyDescent="0.25">
      <c r="B20" s="345"/>
      <c r="C20" s="300"/>
      <c r="D20" s="285" t="s">
        <v>363</v>
      </c>
      <c r="E20" s="285"/>
      <c r="F20" s="328" t="s">
        <v>364</v>
      </c>
      <c r="G20" s="8">
        <f>G21</f>
        <v>1550.1</v>
      </c>
      <c r="H20" s="8">
        <f>H21</f>
        <v>1550.1</v>
      </c>
    </row>
    <row r="21" spans="2:9" ht="32.25" customHeight="1" x14ac:dyDescent="0.25">
      <c r="B21" s="345"/>
      <c r="C21" s="300"/>
      <c r="D21" s="42" t="s">
        <v>365</v>
      </c>
      <c r="E21" s="10"/>
      <c r="F21" s="43" t="s">
        <v>366</v>
      </c>
      <c r="G21" s="8">
        <f>G22+G24</f>
        <v>1550.1</v>
      </c>
      <c r="H21" s="8">
        <f>H22+H24</f>
        <v>1550.1</v>
      </c>
    </row>
    <row r="22" spans="2:9" ht="33" customHeight="1" x14ac:dyDescent="0.25">
      <c r="B22" s="345"/>
      <c r="C22" s="300"/>
      <c r="D22" s="42" t="s">
        <v>371</v>
      </c>
      <c r="E22" s="10"/>
      <c r="F22" s="43" t="s">
        <v>372</v>
      </c>
      <c r="G22" s="8">
        <f>G23</f>
        <v>158</v>
      </c>
      <c r="H22" s="8">
        <f>H23</f>
        <v>158</v>
      </c>
    </row>
    <row r="23" spans="2:9" ht="77.25" customHeight="1" x14ac:dyDescent="0.25">
      <c r="B23" s="345"/>
      <c r="C23" s="300"/>
      <c r="D23" s="42"/>
      <c r="E23" s="285" t="s">
        <v>249</v>
      </c>
      <c r="F23" s="283" t="s">
        <v>250</v>
      </c>
      <c r="G23" s="330">
        <v>158</v>
      </c>
      <c r="H23" s="330">
        <v>158</v>
      </c>
    </row>
    <row r="24" spans="2:9" ht="30.75" customHeight="1" x14ac:dyDescent="0.25">
      <c r="B24" s="345"/>
      <c r="C24" s="300"/>
      <c r="D24" s="42" t="s">
        <v>375</v>
      </c>
      <c r="E24" s="292"/>
      <c r="F24" s="43" t="s">
        <v>276</v>
      </c>
      <c r="G24" s="8">
        <f>G25+G27+G26</f>
        <v>1392.1</v>
      </c>
      <c r="H24" s="8">
        <f>H25+H27+H26</f>
        <v>1392.1</v>
      </c>
    </row>
    <row r="25" spans="2:9" ht="78" customHeight="1" x14ac:dyDescent="0.25">
      <c r="B25" s="345"/>
      <c r="C25" s="300"/>
      <c r="D25" s="296"/>
      <c r="E25" s="285" t="s">
        <v>249</v>
      </c>
      <c r="F25" s="283" t="s">
        <v>250</v>
      </c>
      <c r="G25" s="321">
        <v>1141.5</v>
      </c>
      <c r="H25" s="321">
        <v>1141.5</v>
      </c>
      <c r="I25" s="21"/>
    </row>
    <row r="26" spans="2:9" ht="31.15" customHeight="1" x14ac:dyDescent="0.25">
      <c r="B26" s="345"/>
      <c r="C26" s="300"/>
      <c r="D26" s="296"/>
      <c r="E26" s="285" t="s">
        <v>73</v>
      </c>
      <c r="F26" s="283" t="s">
        <v>74</v>
      </c>
      <c r="G26" s="8">
        <v>250</v>
      </c>
      <c r="H26" s="8">
        <v>250</v>
      </c>
      <c r="I26" s="21"/>
    </row>
    <row r="27" spans="2:9" ht="17.25" customHeight="1" x14ac:dyDescent="0.25">
      <c r="B27" s="345"/>
      <c r="C27" s="300"/>
      <c r="D27" s="300"/>
      <c r="E27" s="296">
        <v>800</v>
      </c>
      <c r="F27" s="284" t="s">
        <v>132</v>
      </c>
      <c r="G27" s="8">
        <v>0.6</v>
      </c>
      <c r="H27" s="8">
        <v>0.6</v>
      </c>
      <c r="I27" s="21"/>
    </row>
    <row r="28" spans="2:9" ht="18.75" customHeight="1" x14ac:dyDescent="0.25">
      <c r="B28" s="345"/>
      <c r="C28" s="296" t="s">
        <v>428</v>
      </c>
      <c r="D28" s="296"/>
      <c r="E28" s="296"/>
      <c r="F28" s="284" t="s">
        <v>429</v>
      </c>
      <c r="G28" s="8">
        <f t="shared" ref="G28:H31" si="0">G29</f>
        <v>350</v>
      </c>
      <c r="H28" s="8">
        <f t="shared" si="0"/>
        <v>350</v>
      </c>
    </row>
    <row r="29" spans="2:9" ht="15" x14ac:dyDescent="0.25">
      <c r="B29" s="345"/>
      <c r="C29" s="345"/>
      <c r="D29" s="285" t="s">
        <v>363</v>
      </c>
      <c r="E29" s="285"/>
      <c r="F29" s="328" t="s">
        <v>364</v>
      </c>
      <c r="G29" s="8">
        <f t="shared" si="0"/>
        <v>350</v>
      </c>
      <c r="H29" s="8">
        <f t="shared" si="0"/>
        <v>350</v>
      </c>
    </row>
    <row r="30" spans="2:9" ht="33.75" customHeight="1" x14ac:dyDescent="0.25">
      <c r="B30" s="345"/>
      <c r="C30" s="345"/>
      <c r="D30" s="42" t="s">
        <v>398</v>
      </c>
      <c r="E30" s="292"/>
      <c r="F30" s="43" t="s">
        <v>399</v>
      </c>
      <c r="G30" s="8">
        <f t="shared" si="0"/>
        <v>350</v>
      </c>
      <c r="H30" s="8">
        <f t="shared" si="0"/>
        <v>350</v>
      </c>
    </row>
    <row r="31" spans="2:9" ht="26.25" customHeight="1" x14ac:dyDescent="0.25">
      <c r="B31" s="345"/>
      <c r="C31" s="345"/>
      <c r="D31" s="42" t="s">
        <v>406</v>
      </c>
      <c r="E31" s="327"/>
      <c r="F31" s="43" t="s">
        <v>407</v>
      </c>
      <c r="G31" s="8">
        <f t="shared" si="0"/>
        <v>350</v>
      </c>
      <c r="H31" s="8">
        <f t="shared" si="0"/>
        <v>350</v>
      </c>
    </row>
    <row r="32" spans="2:9" ht="35.25" customHeight="1" x14ac:dyDescent="0.25">
      <c r="B32" s="345"/>
      <c r="C32" s="345"/>
      <c r="D32" s="7"/>
      <c r="E32" s="285" t="s">
        <v>73</v>
      </c>
      <c r="F32" s="283" t="s">
        <v>74</v>
      </c>
      <c r="G32" s="8">
        <v>350</v>
      </c>
      <c r="H32" s="8">
        <v>350</v>
      </c>
    </row>
    <row r="33" spans="2:8" ht="48" customHeight="1" x14ac:dyDescent="0.2">
      <c r="B33" s="350">
        <v>574</v>
      </c>
      <c r="C33" s="345"/>
      <c r="D33" s="346"/>
      <c r="E33" s="347"/>
      <c r="F33" s="351" t="s">
        <v>431</v>
      </c>
      <c r="G33" s="11">
        <f>G57+G160+G198+G34+G137+G46</f>
        <v>344044.61</v>
      </c>
      <c r="H33" s="11">
        <f>H57+H160+H198+H34+H137+H46</f>
        <v>356763.71</v>
      </c>
    </row>
    <row r="34" spans="2:8" ht="15.75" customHeight="1" x14ac:dyDescent="0.25">
      <c r="B34" s="350"/>
      <c r="C34" s="300" t="s">
        <v>424</v>
      </c>
      <c r="D34" s="300"/>
      <c r="E34" s="300"/>
      <c r="F34" s="349" t="s">
        <v>425</v>
      </c>
      <c r="G34" s="273">
        <f t="shared" ref="G34:H36" si="1">G35</f>
        <v>171</v>
      </c>
      <c r="H34" s="273">
        <f t="shared" si="1"/>
        <v>171</v>
      </c>
    </row>
    <row r="35" spans="2:8" ht="18.75" customHeight="1" x14ac:dyDescent="0.25">
      <c r="B35" s="350"/>
      <c r="C35" s="296" t="s">
        <v>428</v>
      </c>
      <c r="D35" s="296"/>
      <c r="E35" s="296"/>
      <c r="F35" s="284" t="s">
        <v>429</v>
      </c>
      <c r="G35" s="273">
        <f t="shared" si="1"/>
        <v>171</v>
      </c>
      <c r="H35" s="273">
        <f t="shared" si="1"/>
        <v>171</v>
      </c>
    </row>
    <row r="36" spans="2:8" ht="48.75" customHeight="1" x14ac:dyDescent="0.25">
      <c r="B36" s="350"/>
      <c r="C36" s="345"/>
      <c r="D36" s="42" t="s">
        <v>114</v>
      </c>
      <c r="E36" s="291"/>
      <c r="F36" s="291" t="s">
        <v>432</v>
      </c>
      <c r="G36" s="273">
        <f t="shared" si="1"/>
        <v>171</v>
      </c>
      <c r="H36" s="273">
        <f t="shared" si="1"/>
        <v>171</v>
      </c>
    </row>
    <row r="37" spans="2:8" ht="63" customHeight="1" x14ac:dyDescent="0.25">
      <c r="B37" s="350"/>
      <c r="C37" s="345"/>
      <c r="D37" s="42" t="s">
        <v>116</v>
      </c>
      <c r="E37" s="291"/>
      <c r="F37" s="281" t="s">
        <v>117</v>
      </c>
      <c r="G37" s="8">
        <f>G38+G41</f>
        <v>171</v>
      </c>
      <c r="H37" s="8">
        <f>H38+H41</f>
        <v>171</v>
      </c>
    </row>
    <row r="38" spans="2:8" ht="55.9" customHeight="1" x14ac:dyDescent="0.25">
      <c r="B38" s="350"/>
      <c r="C38" s="345"/>
      <c r="D38" s="42" t="s">
        <v>118</v>
      </c>
      <c r="E38" s="43"/>
      <c r="F38" s="43" t="s">
        <v>119</v>
      </c>
      <c r="G38" s="8">
        <f>G39</f>
        <v>66</v>
      </c>
      <c r="H38" s="8">
        <f>H39</f>
        <v>66</v>
      </c>
    </row>
    <row r="39" spans="2:8" ht="30" customHeight="1" x14ac:dyDescent="0.25">
      <c r="B39" s="350"/>
      <c r="C39" s="345"/>
      <c r="D39" s="42" t="s">
        <v>120</v>
      </c>
      <c r="E39" s="280"/>
      <c r="F39" s="280" t="s">
        <v>121</v>
      </c>
      <c r="G39" s="8">
        <f>G40</f>
        <v>66</v>
      </c>
      <c r="H39" s="8">
        <f>H40</f>
        <v>66</v>
      </c>
    </row>
    <row r="40" spans="2:8" ht="46.5" customHeight="1" x14ac:dyDescent="0.25">
      <c r="B40" s="350"/>
      <c r="C40" s="345"/>
      <c r="D40" s="292"/>
      <c r="E40" s="278" t="s">
        <v>16</v>
      </c>
      <c r="F40" s="289" t="s">
        <v>17</v>
      </c>
      <c r="G40" s="8">
        <v>66</v>
      </c>
      <c r="H40" s="8">
        <v>66</v>
      </c>
    </row>
    <row r="41" spans="2:8" ht="53.25" customHeight="1" x14ac:dyDescent="0.25">
      <c r="B41" s="350"/>
      <c r="C41" s="345"/>
      <c r="D41" s="42" t="s">
        <v>122</v>
      </c>
      <c r="E41" s="43"/>
      <c r="F41" s="43" t="s">
        <v>123</v>
      </c>
      <c r="G41" s="8">
        <f>G42+G44</f>
        <v>105</v>
      </c>
      <c r="H41" s="8">
        <f>H42+H44</f>
        <v>105</v>
      </c>
    </row>
    <row r="42" spans="2:8" ht="32.25" customHeight="1" x14ac:dyDescent="0.25">
      <c r="B42" s="350"/>
      <c r="C42" s="345"/>
      <c r="D42" s="42" t="s">
        <v>124</v>
      </c>
      <c r="E42" s="280"/>
      <c r="F42" s="280" t="s">
        <v>125</v>
      </c>
      <c r="G42" s="8">
        <f>G43</f>
        <v>65</v>
      </c>
      <c r="H42" s="8">
        <f>H43</f>
        <v>65</v>
      </c>
    </row>
    <row r="43" spans="2:8" ht="49.5" customHeight="1" x14ac:dyDescent="0.25">
      <c r="B43" s="350"/>
      <c r="C43" s="345"/>
      <c r="D43" s="292"/>
      <c r="E43" s="278" t="s">
        <v>16</v>
      </c>
      <c r="F43" s="289" t="s">
        <v>17</v>
      </c>
      <c r="G43" s="8">
        <v>65</v>
      </c>
      <c r="H43" s="8">
        <v>65</v>
      </c>
    </row>
    <row r="44" spans="2:8" ht="63" customHeight="1" x14ac:dyDescent="0.25">
      <c r="B44" s="350"/>
      <c r="C44" s="345"/>
      <c r="D44" s="42" t="s">
        <v>126</v>
      </c>
      <c r="E44" s="280"/>
      <c r="F44" s="280" t="s">
        <v>127</v>
      </c>
      <c r="G44" s="8">
        <f>G45</f>
        <v>40</v>
      </c>
      <c r="H44" s="8">
        <f>H45</f>
        <v>40</v>
      </c>
    </row>
    <row r="45" spans="2:8" ht="46.5" customHeight="1" x14ac:dyDescent="0.25">
      <c r="B45" s="350"/>
      <c r="C45" s="345"/>
      <c r="D45" s="292"/>
      <c r="E45" s="278" t="s">
        <v>16</v>
      </c>
      <c r="F45" s="289" t="s">
        <v>17</v>
      </c>
      <c r="G45" s="8">
        <v>40</v>
      </c>
      <c r="H45" s="8">
        <v>40</v>
      </c>
    </row>
    <row r="46" spans="2:8" ht="19.5" customHeight="1" x14ac:dyDescent="0.25">
      <c r="B46" s="350"/>
      <c r="C46" s="300" t="s">
        <v>433</v>
      </c>
      <c r="D46" s="300"/>
      <c r="E46" s="317"/>
      <c r="F46" s="352" t="s">
        <v>434</v>
      </c>
      <c r="G46" s="8">
        <f t="shared" ref="G46:H49" si="2">G47</f>
        <v>30</v>
      </c>
      <c r="H46" s="8">
        <f t="shared" si="2"/>
        <v>30</v>
      </c>
    </row>
    <row r="47" spans="2:8" ht="33" customHeight="1" x14ac:dyDescent="0.25">
      <c r="B47" s="350"/>
      <c r="C47" s="296" t="s">
        <v>435</v>
      </c>
      <c r="D47" s="313"/>
      <c r="E47" s="308"/>
      <c r="F47" s="284" t="s">
        <v>436</v>
      </c>
      <c r="G47" s="8">
        <f t="shared" si="2"/>
        <v>30</v>
      </c>
      <c r="H47" s="8">
        <f t="shared" si="2"/>
        <v>30</v>
      </c>
    </row>
    <row r="48" spans="2:8" ht="48.6" customHeight="1" x14ac:dyDescent="0.25">
      <c r="B48" s="350"/>
      <c r="C48" s="296"/>
      <c r="D48" s="42" t="s">
        <v>145</v>
      </c>
      <c r="E48" s="300"/>
      <c r="F48" s="287" t="s">
        <v>146</v>
      </c>
      <c r="G48" s="8">
        <f t="shared" si="2"/>
        <v>30</v>
      </c>
      <c r="H48" s="8">
        <f t="shared" si="2"/>
        <v>30</v>
      </c>
    </row>
    <row r="49" spans="2:9" ht="23.45" customHeight="1" x14ac:dyDescent="0.25">
      <c r="B49" s="350"/>
      <c r="C49" s="296"/>
      <c r="D49" s="42" t="s">
        <v>178</v>
      </c>
      <c r="E49" s="296"/>
      <c r="F49" s="43" t="s">
        <v>179</v>
      </c>
      <c r="G49" s="8">
        <f t="shared" si="2"/>
        <v>30</v>
      </c>
      <c r="H49" s="8">
        <f t="shared" si="2"/>
        <v>30</v>
      </c>
    </row>
    <row r="50" spans="2:9" ht="32.25" customHeight="1" x14ac:dyDescent="0.25">
      <c r="B50" s="350"/>
      <c r="C50" s="296"/>
      <c r="D50" s="297" t="s">
        <v>184</v>
      </c>
      <c r="E50" s="9"/>
      <c r="F50" s="301" t="s">
        <v>185</v>
      </c>
      <c r="G50" s="8">
        <f>G53+G55+G51</f>
        <v>30</v>
      </c>
      <c r="H50" s="8">
        <f>H53+H55+H51</f>
        <v>30</v>
      </c>
    </row>
    <row r="51" spans="2:9" ht="32.25" customHeight="1" x14ac:dyDescent="0.25">
      <c r="B51" s="350"/>
      <c r="C51" s="296"/>
      <c r="D51" s="42" t="s">
        <v>186</v>
      </c>
      <c r="E51" s="311"/>
      <c r="F51" s="312" t="s">
        <v>187</v>
      </c>
      <c r="G51" s="8">
        <f>G52</f>
        <v>3</v>
      </c>
      <c r="H51" s="8">
        <f>H52</f>
        <v>3</v>
      </c>
    </row>
    <row r="52" spans="2:9" ht="32.25" customHeight="1" x14ac:dyDescent="0.25">
      <c r="B52" s="350"/>
      <c r="C52" s="296"/>
      <c r="D52" s="313"/>
      <c r="E52" s="285" t="s">
        <v>73</v>
      </c>
      <c r="F52" s="283" t="s">
        <v>74</v>
      </c>
      <c r="G52" s="8">
        <v>3</v>
      </c>
      <c r="H52" s="8">
        <v>3</v>
      </c>
    </row>
    <row r="53" spans="2:9" ht="62.45" customHeight="1" x14ac:dyDescent="0.25">
      <c r="B53" s="350"/>
      <c r="C53" s="296"/>
      <c r="D53" s="42" t="s">
        <v>188</v>
      </c>
      <c r="E53" s="306"/>
      <c r="F53" s="306" t="s">
        <v>189</v>
      </c>
      <c r="G53" s="8">
        <f>G54</f>
        <v>22</v>
      </c>
      <c r="H53" s="8">
        <f>H54</f>
        <v>22</v>
      </c>
    </row>
    <row r="54" spans="2:9" ht="48.75" customHeight="1" x14ac:dyDescent="0.25">
      <c r="B54" s="350"/>
      <c r="C54" s="296"/>
      <c r="D54" s="313"/>
      <c r="E54" s="278" t="s">
        <v>16</v>
      </c>
      <c r="F54" s="289" t="s">
        <v>17</v>
      </c>
      <c r="G54" s="8">
        <v>22</v>
      </c>
      <c r="H54" s="8">
        <v>22</v>
      </c>
    </row>
    <row r="55" spans="2:9" ht="51" customHeight="1" x14ac:dyDescent="0.25">
      <c r="B55" s="350"/>
      <c r="C55" s="296"/>
      <c r="D55" s="42" t="s">
        <v>190</v>
      </c>
      <c r="E55" s="306"/>
      <c r="F55" s="306" t="s">
        <v>191</v>
      </c>
      <c r="G55" s="273">
        <f>G56</f>
        <v>5</v>
      </c>
      <c r="H55" s="273">
        <f>H56</f>
        <v>5</v>
      </c>
    </row>
    <row r="56" spans="2:9" ht="50.25" customHeight="1" x14ac:dyDescent="0.25">
      <c r="B56" s="350"/>
      <c r="C56" s="296"/>
      <c r="D56" s="313"/>
      <c r="E56" s="278" t="s">
        <v>16</v>
      </c>
      <c r="F56" s="289" t="s">
        <v>17</v>
      </c>
      <c r="G56" s="273">
        <v>5</v>
      </c>
      <c r="H56" s="273">
        <v>5</v>
      </c>
    </row>
    <row r="57" spans="2:9" ht="15" x14ac:dyDescent="0.25">
      <c r="B57" s="345"/>
      <c r="C57" s="300" t="s">
        <v>437</v>
      </c>
      <c r="D57" s="300"/>
      <c r="E57" s="317"/>
      <c r="F57" s="352" t="s">
        <v>438</v>
      </c>
      <c r="G57" s="8">
        <f>G58+G71+G89+G114+G83</f>
        <v>300436.90999999997</v>
      </c>
      <c r="H57" s="8">
        <f>H58+H71+H89+H114+H83</f>
        <v>312393.11</v>
      </c>
    </row>
    <row r="58" spans="2:9" ht="15" x14ac:dyDescent="0.25">
      <c r="B58" s="345"/>
      <c r="C58" s="300" t="s">
        <v>439</v>
      </c>
      <c r="D58" s="315"/>
      <c r="E58" s="353"/>
      <c r="F58" s="287" t="s">
        <v>440</v>
      </c>
      <c r="G58" s="8">
        <f>G59</f>
        <v>99075</v>
      </c>
      <c r="H58" s="8">
        <f>H59</f>
        <v>103132.90000000001</v>
      </c>
    </row>
    <row r="59" spans="2:9" ht="19.5" customHeight="1" x14ac:dyDescent="0.25">
      <c r="B59" s="345"/>
      <c r="C59" s="300"/>
      <c r="D59" s="42" t="s">
        <v>192</v>
      </c>
      <c r="E59" s="43"/>
      <c r="F59" s="43" t="s">
        <v>193</v>
      </c>
      <c r="G59" s="8">
        <f>G60+G67</f>
        <v>99075</v>
      </c>
      <c r="H59" s="8">
        <f>H60+H67</f>
        <v>103132.90000000001</v>
      </c>
      <c r="I59" s="21"/>
    </row>
    <row r="60" spans="2:9" ht="35.450000000000003" customHeight="1" x14ac:dyDescent="0.25">
      <c r="B60" s="345"/>
      <c r="C60" s="300"/>
      <c r="D60" s="42" t="s">
        <v>194</v>
      </c>
      <c r="E60" s="43"/>
      <c r="F60" s="43" t="s">
        <v>195</v>
      </c>
      <c r="G60" s="8">
        <f>G61+G64</f>
        <v>94492.2</v>
      </c>
      <c r="H60" s="8">
        <f>H61+H64</f>
        <v>98550.1</v>
      </c>
    </row>
    <row r="61" spans="2:9" ht="64.5" customHeight="1" x14ac:dyDescent="0.25">
      <c r="B61" s="345"/>
      <c r="C61" s="300"/>
      <c r="D61" s="42" t="s">
        <v>196</v>
      </c>
      <c r="E61" s="43"/>
      <c r="F61" s="43" t="s">
        <v>197</v>
      </c>
      <c r="G61" s="8">
        <f>G62</f>
        <v>31172.6</v>
      </c>
      <c r="H61" s="8">
        <f>H62</f>
        <v>30141</v>
      </c>
    </row>
    <row r="62" spans="2:9" ht="49.15" customHeight="1" x14ac:dyDescent="0.25">
      <c r="B62" s="345"/>
      <c r="C62" s="300"/>
      <c r="D62" s="42" t="s">
        <v>198</v>
      </c>
      <c r="E62" s="277"/>
      <c r="F62" s="277" t="s">
        <v>15</v>
      </c>
      <c r="G62" s="273">
        <f>G63</f>
        <v>31172.6</v>
      </c>
      <c r="H62" s="273">
        <f>H63</f>
        <v>30141</v>
      </c>
    </row>
    <row r="63" spans="2:9" ht="45" customHeight="1" x14ac:dyDescent="0.25">
      <c r="B63" s="345"/>
      <c r="C63" s="300"/>
      <c r="D63" s="42"/>
      <c r="E63" s="278" t="s">
        <v>16</v>
      </c>
      <c r="F63" s="289" t="s">
        <v>17</v>
      </c>
      <c r="G63" s="273">
        <v>31172.6</v>
      </c>
      <c r="H63" s="273">
        <v>30141</v>
      </c>
    </row>
    <row r="64" spans="2:9" ht="49.5" customHeight="1" x14ac:dyDescent="0.25">
      <c r="B64" s="345"/>
      <c r="C64" s="300" t="s">
        <v>441</v>
      </c>
      <c r="D64" s="354" t="s">
        <v>207</v>
      </c>
      <c r="E64" s="355"/>
      <c r="F64" s="316" t="s">
        <v>208</v>
      </c>
      <c r="G64" s="273">
        <f>G65</f>
        <v>63319.6</v>
      </c>
      <c r="H64" s="273">
        <f>H65</f>
        <v>68409.100000000006</v>
      </c>
    </row>
    <row r="65" spans="2:8" ht="51" customHeight="1" x14ac:dyDescent="0.25">
      <c r="B65" s="345"/>
      <c r="C65" s="300"/>
      <c r="D65" s="42" t="s">
        <v>209</v>
      </c>
      <c r="E65" s="42"/>
      <c r="F65" s="298" t="s">
        <v>210</v>
      </c>
      <c r="G65" s="273">
        <f>G66</f>
        <v>63319.6</v>
      </c>
      <c r="H65" s="273">
        <f>H66</f>
        <v>68409.100000000006</v>
      </c>
    </row>
    <row r="66" spans="2:8" ht="49.5" customHeight="1" x14ac:dyDescent="0.25">
      <c r="B66" s="345"/>
      <c r="C66" s="300"/>
      <c r="D66" s="315"/>
      <c r="E66" s="278" t="s">
        <v>16</v>
      </c>
      <c r="F66" s="289" t="s">
        <v>17</v>
      </c>
      <c r="G66" s="273">
        <f>68941.2-5621.6</f>
        <v>63319.6</v>
      </c>
      <c r="H66" s="273">
        <v>68409.100000000006</v>
      </c>
    </row>
    <row r="67" spans="2:8" ht="51.75" customHeight="1" x14ac:dyDescent="0.25">
      <c r="B67" s="345"/>
      <c r="C67" s="300"/>
      <c r="D67" s="42" t="s">
        <v>211</v>
      </c>
      <c r="E67" s="43"/>
      <c r="F67" s="43" t="s">
        <v>212</v>
      </c>
      <c r="G67" s="273">
        <f t="shared" ref="G67:H69" si="3">G68</f>
        <v>4582.8</v>
      </c>
      <c r="H67" s="273">
        <f t="shared" si="3"/>
        <v>4582.8</v>
      </c>
    </row>
    <row r="68" spans="2:8" ht="108" customHeight="1" x14ac:dyDescent="0.25">
      <c r="B68" s="345"/>
      <c r="C68" s="300"/>
      <c r="D68" s="42" t="s">
        <v>213</v>
      </c>
      <c r="E68" s="298"/>
      <c r="F68" s="298" t="s">
        <v>214</v>
      </c>
      <c r="G68" s="273">
        <f t="shared" si="3"/>
        <v>4582.8</v>
      </c>
      <c r="H68" s="273">
        <f t="shared" si="3"/>
        <v>4582.8</v>
      </c>
    </row>
    <row r="69" spans="2:8" ht="48" customHeight="1" x14ac:dyDescent="0.25">
      <c r="B69" s="345"/>
      <c r="C69" s="300"/>
      <c r="D69" s="42" t="s">
        <v>215</v>
      </c>
      <c r="E69" s="277"/>
      <c r="F69" s="277" t="s">
        <v>15</v>
      </c>
      <c r="G69" s="273">
        <f t="shared" si="3"/>
        <v>4582.8</v>
      </c>
      <c r="H69" s="273">
        <f t="shared" si="3"/>
        <v>4582.8</v>
      </c>
    </row>
    <row r="70" spans="2:8" ht="48" customHeight="1" x14ac:dyDescent="0.25">
      <c r="B70" s="345"/>
      <c r="C70" s="300"/>
      <c r="D70" s="315"/>
      <c r="E70" s="278" t="s">
        <v>16</v>
      </c>
      <c r="F70" s="289" t="s">
        <v>17</v>
      </c>
      <c r="G70" s="273">
        <v>4582.8</v>
      </c>
      <c r="H70" s="273">
        <v>4582.8</v>
      </c>
    </row>
    <row r="71" spans="2:8" ht="19.899999999999999" customHeight="1" x14ac:dyDescent="0.25">
      <c r="B71" s="345"/>
      <c r="C71" s="300" t="s">
        <v>442</v>
      </c>
      <c r="D71" s="317"/>
      <c r="E71" s="317"/>
      <c r="F71" s="287" t="s">
        <v>443</v>
      </c>
      <c r="G71" s="8">
        <f>G72</f>
        <v>170285.21</v>
      </c>
      <c r="H71" s="8">
        <f>H72</f>
        <v>178177.41</v>
      </c>
    </row>
    <row r="72" spans="2:8" ht="26.25" customHeight="1" x14ac:dyDescent="0.25">
      <c r="B72" s="345"/>
      <c r="C72" s="300"/>
      <c r="D72" s="42" t="s">
        <v>192</v>
      </c>
      <c r="E72" s="43"/>
      <c r="F72" s="43" t="s">
        <v>193</v>
      </c>
      <c r="G72" s="8">
        <f>G73</f>
        <v>170285.21</v>
      </c>
      <c r="H72" s="8">
        <f>H73</f>
        <v>178177.41</v>
      </c>
    </row>
    <row r="73" spans="2:8" ht="50.25" customHeight="1" x14ac:dyDescent="0.25">
      <c r="B73" s="345"/>
      <c r="C73" s="300"/>
      <c r="D73" s="42" t="s">
        <v>211</v>
      </c>
      <c r="E73" s="43"/>
      <c r="F73" s="43" t="s">
        <v>212</v>
      </c>
      <c r="G73" s="8">
        <f>G74+G77+G80</f>
        <v>170285.21</v>
      </c>
      <c r="H73" s="8">
        <f>H74+H77+H80</f>
        <v>178177.41</v>
      </c>
    </row>
    <row r="74" spans="2:8" ht="107.25" customHeight="1" x14ac:dyDescent="0.25">
      <c r="B74" s="345"/>
      <c r="C74" s="300"/>
      <c r="D74" s="42" t="s">
        <v>213</v>
      </c>
      <c r="E74" s="298"/>
      <c r="F74" s="298" t="s">
        <v>214</v>
      </c>
      <c r="G74" s="8">
        <f>G75</f>
        <v>37654.31</v>
      </c>
      <c r="H74" s="8">
        <f>H75</f>
        <v>36254.31</v>
      </c>
    </row>
    <row r="75" spans="2:8" ht="51" customHeight="1" x14ac:dyDescent="0.25">
      <c r="B75" s="345"/>
      <c r="C75" s="300"/>
      <c r="D75" s="42" t="s">
        <v>215</v>
      </c>
      <c r="E75" s="277"/>
      <c r="F75" s="277" t="s">
        <v>15</v>
      </c>
      <c r="G75" s="273">
        <f>G76</f>
        <v>37654.31</v>
      </c>
      <c r="H75" s="273">
        <f>H76</f>
        <v>36254.31</v>
      </c>
    </row>
    <row r="76" spans="2:8" ht="45.75" customHeight="1" x14ac:dyDescent="0.25">
      <c r="B76" s="345"/>
      <c r="C76" s="300"/>
      <c r="D76" s="42"/>
      <c r="E76" s="278" t="s">
        <v>16</v>
      </c>
      <c r="F76" s="289" t="s">
        <v>17</v>
      </c>
      <c r="G76" s="273">
        <v>37654.31</v>
      </c>
      <c r="H76" s="273">
        <v>36254.31</v>
      </c>
    </row>
    <row r="77" spans="2:8" ht="49.5" customHeight="1" x14ac:dyDescent="0.25">
      <c r="B77" s="345"/>
      <c r="C77" s="300"/>
      <c r="D77" s="42" t="s">
        <v>222</v>
      </c>
      <c r="E77" s="297"/>
      <c r="F77" s="316" t="s">
        <v>208</v>
      </c>
      <c r="G77" s="273">
        <f>G78</f>
        <v>127553.49999999999</v>
      </c>
      <c r="H77" s="273">
        <f>H78</f>
        <v>136845.70000000001</v>
      </c>
    </row>
    <row r="78" spans="2:8" ht="51.75" customHeight="1" x14ac:dyDescent="0.25">
      <c r="B78" s="345"/>
      <c r="C78" s="300"/>
      <c r="D78" s="42" t="s">
        <v>223</v>
      </c>
      <c r="E78" s="297"/>
      <c r="F78" s="298" t="s">
        <v>210</v>
      </c>
      <c r="G78" s="273">
        <f>G79</f>
        <v>127553.49999999999</v>
      </c>
      <c r="H78" s="273">
        <f>H79</f>
        <v>136845.70000000001</v>
      </c>
    </row>
    <row r="79" spans="2:8" ht="48" customHeight="1" x14ac:dyDescent="0.25">
      <c r="B79" s="345"/>
      <c r="C79" s="300"/>
      <c r="D79" s="317"/>
      <c r="E79" s="278" t="s">
        <v>16</v>
      </c>
      <c r="F79" s="289" t="s">
        <v>17</v>
      </c>
      <c r="G79" s="273">
        <f>138273.8-10720.3</f>
        <v>127553.49999999999</v>
      </c>
      <c r="H79" s="273">
        <v>136845.70000000001</v>
      </c>
    </row>
    <row r="80" spans="2:8" ht="229.5" customHeight="1" x14ac:dyDescent="0.25">
      <c r="B80" s="345"/>
      <c r="C80" s="300"/>
      <c r="D80" s="42" t="s">
        <v>224</v>
      </c>
      <c r="E80" s="297"/>
      <c r="F80" s="318" t="s">
        <v>225</v>
      </c>
      <c r="G80" s="273">
        <f>G81</f>
        <v>5077.3999999999996</v>
      </c>
      <c r="H80" s="273">
        <f>H81</f>
        <v>5077.3999999999996</v>
      </c>
    </row>
    <row r="81" spans="2:8" ht="216" customHeight="1" x14ac:dyDescent="0.25">
      <c r="B81" s="345"/>
      <c r="C81" s="296"/>
      <c r="D81" s="42" t="s">
        <v>226</v>
      </c>
      <c r="E81" s="297"/>
      <c r="F81" s="319" t="s">
        <v>227</v>
      </c>
      <c r="G81" s="273">
        <f>G82</f>
        <v>5077.3999999999996</v>
      </c>
      <c r="H81" s="273">
        <f>H82</f>
        <v>5077.3999999999996</v>
      </c>
    </row>
    <row r="82" spans="2:8" ht="45.75" customHeight="1" x14ac:dyDescent="0.25">
      <c r="B82" s="345"/>
      <c r="C82" s="300"/>
      <c r="D82" s="317"/>
      <c r="E82" s="278" t="s">
        <v>16</v>
      </c>
      <c r="F82" s="289" t="s">
        <v>17</v>
      </c>
      <c r="G82" s="273">
        <v>5077.3999999999996</v>
      </c>
      <c r="H82" s="273">
        <v>5077.3999999999996</v>
      </c>
    </row>
    <row r="83" spans="2:8" ht="23.25" customHeight="1" x14ac:dyDescent="0.25">
      <c r="B83" s="345"/>
      <c r="C83" s="300" t="s">
        <v>446</v>
      </c>
      <c r="D83" s="317"/>
      <c r="E83" s="317"/>
      <c r="F83" s="287" t="s">
        <v>447</v>
      </c>
      <c r="G83" s="273">
        <f t="shared" ref="G83:H87" si="4">G84</f>
        <v>19301.400000000001</v>
      </c>
      <c r="H83" s="273">
        <f t="shared" si="4"/>
        <v>19301.400000000001</v>
      </c>
    </row>
    <row r="84" spans="2:8" ht="25.5" customHeight="1" x14ac:dyDescent="0.25">
      <c r="B84" s="345"/>
      <c r="C84" s="315"/>
      <c r="D84" s="42" t="s">
        <v>192</v>
      </c>
      <c r="E84" s="43"/>
      <c r="F84" s="43" t="s">
        <v>193</v>
      </c>
      <c r="G84" s="273">
        <f t="shared" si="4"/>
        <v>19301.400000000001</v>
      </c>
      <c r="H84" s="273">
        <f t="shared" si="4"/>
        <v>19301.400000000001</v>
      </c>
    </row>
    <row r="85" spans="2:8" ht="50.25" customHeight="1" x14ac:dyDescent="0.25">
      <c r="B85" s="345"/>
      <c r="C85" s="315"/>
      <c r="D85" s="42" t="s">
        <v>228</v>
      </c>
      <c r="E85" s="43"/>
      <c r="F85" s="43" t="s">
        <v>229</v>
      </c>
      <c r="G85" s="273">
        <f t="shared" si="4"/>
        <v>19301.400000000001</v>
      </c>
      <c r="H85" s="273">
        <f t="shared" si="4"/>
        <v>19301.400000000001</v>
      </c>
    </row>
    <row r="86" spans="2:8" ht="52.5" customHeight="1" x14ac:dyDescent="0.25">
      <c r="B86" s="345"/>
      <c r="C86" s="315"/>
      <c r="D86" s="42" t="s">
        <v>230</v>
      </c>
      <c r="E86" s="298"/>
      <c r="F86" s="298" t="s">
        <v>231</v>
      </c>
      <c r="G86" s="273">
        <f t="shared" si="4"/>
        <v>19301.400000000001</v>
      </c>
      <c r="H86" s="273">
        <f t="shared" si="4"/>
        <v>19301.400000000001</v>
      </c>
    </row>
    <row r="87" spans="2:8" ht="47.25" customHeight="1" x14ac:dyDescent="0.25">
      <c r="B87" s="345"/>
      <c r="C87" s="315"/>
      <c r="D87" s="42" t="s">
        <v>232</v>
      </c>
      <c r="E87" s="277"/>
      <c r="F87" s="277" t="s">
        <v>15</v>
      </c>
      <c r="G87" s="273">
        <f t="shared" si="4"/>
        <v>19301.400000000001</v>
      </c>
      <c r="H87" s="273">
        <f t="shared" si="4"/>
        <v>19301.400000000001</v>
      </c>
    </row>
    <row r="88" spans="2:8" ht="44.25" customHeight="1" x14ac:dyDescent="0.25">
      <c r="B88" s="345"/>
      <c r="C88" s="315"/>
      <c r="D88" s="42"/>
      <c r="E88" s="278" t="s">
        <v>16</v>
      </c>
      <c r="F88" s="289" t="s">
        <v>17</v>
      </c>
      <c r="G88" s="273">
        <v>19301.400000000001</v>
      </c>
      <c r="H88" s="273">
        <v>19301.400000000001</v>
      </c>
    </row>
    <row r="89" spans="2:8" ht="19.899999999999999" customHeight="1" x14ac:dyDescent="0.25">
      <c r="B89" s="345"/>
      <c r="C89" s="300" t="s">
        <v>448</v>
      </c>
      <c r="D89" s="317"/>
      <c r="E89" s="317"/>
      <c r="F89" s="287" t="s">
        <v>449</v>
      </c>
      <c r="G89" s="8">
        <f>G90+G107</f>
        <v>5951.8</v>
      </c>
      <c r="H89" s="8">
        <f>H90+H107</f>
        <v>5951.8</v>
      </c>
    </row>
    <row r="90" spans="2:8" ht="30" x14ac:dyDescent="0.25">
      <c r="B90" s="345"/>
      <c r="C90" s="300"/>
      <c r="D90" s="42" t="s">
        <v>8</v>
      </c>
      <c r="E90" s="274"/>
      <c r="F90" s="275" t="s">
        <v>9</v>
      </c>
      <c r="G90" s="273">
        <f>G91</f>
        <v>275</v>
      </c>
      <c r="H90" s="273">
        <f>H91</f>
        <v>275</v>
      </c>
    </row>
    <row r="91" spans="2:8" ht="20.45" customHeight="1" x14ac:dyDescent="0.25">
      <c r="B91" s="345"/>
      <c r="C91" s="300"/>
      <c r="D91" s="42" t="s">
        <v>42</v>
      </c>
      <c r="E91" s="281"/>
      <c r="F91" s="281" t="s">
        <v>43</v>
      </c>
      <c r="G91" s="273">
        <f>G92+G97+G102</f>
        <v>275</v>
      </c>
      <c r="H91" s="273">
        <f>H92+H97+H102</f>
        <v>275</v>
      </c>
    </row>
    <row r="92" spans="2:8" ht="46.15" customHeight="1" x14ac:dyDescent="0.25">
      <c r="B92" s="345"/>
      <c r="C92" s="300"/>
      <c r="D92" s="42" t="s">
        <v>44</v>
      </c>
      <c r="E92" s="43"/>
      <c r="F92" s="43" t="s">
        <v>45</v>
      </c>
      <c r="G92" s="273">
        <f>G93+G95</f>
        <v>30</v>
      </c>
      <c r="H92" s="273">
        <f>H93+H95</f>
        <v>30</v>
      </c>
    </row>
    <row r="93" spans="2:8" ht="37.15" customHeight="1" x14ac:dyDescent="0.25">
      <c r="B93" s="345"/>
      <c r="C93" s="300"/>
      <c r="D93" s="42" t="s">
        <v>46</v>
      </c>
      <c r="E93" s="277"/>
      <c r="F93" s="277" t="s">
        <v>47</v>
      </c>
      <c r="G93" s="273">
        <f>G94</f>
        <v>20</v>
      </c>
      <c r="H93" s="273">
        <f>H94</f>
        <v>20</v>
      </c>
    </row>
    <row r="94" spans="2:8" ht="49.5" customHeight="1" x14ac:dyDescent="0.25">
      <c r="B94" s="345"/>
      <c r="C94" s="300"/>
      <c r="D94" s="42"/>
      <c r="E94" s="278" t="s">
        <v>16</v>
      </c>
      <c r="F94" s="279" t="s">
        <v>17</v>
      </c>
      <c r="G94" s="8">
        <v>20</v>
      </c>
      <c r="H94" s="8">
        <v>20</v>
      </c>
    </row>
    <row r="95" spans="2:8" ht="49.5" customHeight="1" x14ac:dyDescent="0.25">
      <c r="B95" s="345"/>
      <c r="C95" s="300"/>
      <c r="D95" s="42" t="s">
        <v>48</v>
      </c>
      <c r="E95" s="277"/>
      <c r="F95" s="277" t="s">
        <v>49</v>
      </c>
      <c r="G95" s="273">
        <f>G96</f>
        <v>10</v>
      </c>
      <c r="H95" s="273">
        <f>H96</f>
        <v>10</v>
      </c>
    </row>
    <row r="96" spans="2:8" ht="49.5" customHeight="1" x14ac:dyDescent="0.25">
      <c r="B96" s="345"/>
      <c r="C96" s="300"/>
      <c r="D96" s="42"/>
      <c r="E96" s="278" t="s">
        <v>16</v>
      </c>
      <c r="F96" s="279" t="s">
        <v>17</v>
      </c>
      <c r="G96" s="8">
        <v>10</v>
      </c>
      <c r="H96" s="8">
        <v>10</v>
      </c>
    </row>
    <row r="97" spans="2:8" ht="38.450000000000003" customHeight="1" x14ac:dyDescent="0.25">
      <c r="B97" s="345"/>
      <c r="C97" s="300"/>
      <c r="D97" s="42" t="s">
        <v>50</v>
      </c>
      <c r="E97" s="43"/>
      <c r="F97" s="43" t="s">
        <v>51</v>
      </c>
      <c r="G97" s="273">
        <f>G98+G100</f>
        <v>70</v>
      </c>
      <c r="H97" s="273">
        <f>H98+H100</f>
        <v>70</v>
      </c>
    </row>
    <row r="98" spans="2:8" ht="46.15" customHeight="1" x14ac:dyDescent="0.25">
      <c r="B98" s="345"/>
      <c r="C98" s="300"/>
      <c r="D98" s="42" t="s">
        <v>52</v>
      </c>
      <c r="E98" s="277"/>
      <c r="F98" s="277" t="s">
        <v>53</v>
      </c>
      <c r="G98" s="273">
        <f>G99</f>
        <v>30</v>
      </c>
      <c r="H98" s="273">
        <f>H99</f>
        <v>30</v>
      </c>
    </row>
    <row r="99" spans="2:8" ht="46.5" customHeight="1" x14ac:dyDescent="0.25">
      <c r="B99" s="345"/>
      <c r="C99" s="300"/>
      <c r="D99" s="42"/>
      <c r="E99" s="278" t="s">
        <v>16</v>
      </c>
      <c r="F99" s="279" t="s">
        <v>17</v>
      </c>
      <c r="G99" s="8">
        <v>30</v>
      </c>
      <c r="H99" s="8">
        <v>30</v>
      </c>
    </row>
    <row r="100" spans="2:8" ht="39" customHeight="1" x14ac:dyDescent="0.25">
      <c r="B100" s="345"/>
      <c r="C100" s="300"/>
      <c r="D100" s="42" t="s">
        <v>54</v>
      </c>
      <c r="E100" s="277"/>
      <c r="F100" s="277" t="s">
        <v>55</v>
      </c>
      <c r="G100" s="273">
        <f>G101</f>
        <v>40</v>
      </c>
      <c r="H100" s="273">
        <f>H101</f>
        <v>40</v>
      </c>
    </row>
    <row r="101" spans="2:8" ht="46.5" customHeight="1" x14ac:dyDescent="0.25">
      <c r="B101" s="345"/>
      <c r="C101" s="300"/>
      <c r="D101" s="42"/>
      <c r="E101" s="278" t="s">
        <v>16</v>
      </c>
      <c r="F101" s="279" t="s">
        <v>17</v>
      </c>
      <c r="G101" s="8">
        <v>40</v>
      </c>
      <c r="H101" s="8">
        <v>40</v>
      </c>
    </row>
    <row r="102" spans="2:8" ht="38.25" customHeight="1" x14ac:dyDescent="0.25">
      <c r="B102" s="345"/>
      <c r="C102" s="300"/>
      <c r="D102" s="42" t="s">
        <v>56</v>
      </c>
      <c r="E102" s="43"/>
      <c r="F102" s="43" t="s">
        <v>57</v>
      </c>
      <c r="G102" s="273">
        <f>G103+G105</f>
        <v>175</v>
      </c>
      <c r="H102" s="273">
        <f>H103+H105</f>
        <v>175</v>
      </c>
    </row>
    <row r="103" spans="2:8" ht="62.45" customHeight="1" x14ac:dyDescent="0.25">
      <c r="B103" s="345"/>
      <c r="C103" s="300"/>
      <c r="D103" s="42" t="s">
        <v>58</v>
      </c>
      <c r="E103" s="277"/>
      <c r="F103" s="277" t="s">
        <v>59</v>
      </c>
      <c r="G103" s="273">
        <f>G104</f>
        <v>155</v>
      </c>
      <c r="H103" s="273">
        <f>H104</f>
        <v>155</v>
      </c>
    </row>
    <row r="104" spans="2:8" ht="46.5" customHeight="1" x14ac:dyDescent="0.25">
      <c r="B104" s="345"/>
      <c r="C104" s="300"/>
      <c r="D104" s="42"/>
      <c r="E104" s="278" t="s">
        <v>16</v>
      </c>
      <c r="F104" s="279" t="s">
        <v>17</v>
      </c>
      <c r="G104" s="8">
        <v>155</v>
      </c>
      <c r="H104" s="8">
        <v>155</v>
      </c>
    </row>
    <row r="105" spans="2:8" ht="46.5" customHeight="1" x14ac:dyDescent="0.25">
      <c r="B105" s="345"/>
      <c r="C105" s="300"/>
      <c r="D105" s="42" t="s">
        <v>60</v>
      </c>
      <c r="E105" s="277"/>
      <c r="F105" s="277" t="s">
        <v>61</v>
      </c>
      <c r="G105" s="273">
        <f>G106</f>
        <v>20</v>
      </c>
      <c r="H105" s="273">
        <f>H106</f>
        <v>20</v>
      </c>
    </row>
    <row r="106" spans="2:8" ht="46.5" customHeight="1" x14ac:dyDescent="0.25">
      <c r="B106" s="345"/>
      <c r="C106" s="300"/>
      <c r="D106" s="42"/>
      <c r="E106" s="278" t="s">
        <v>16</v>
      </c>
      <c r="F106" s="279" t="s">
        <v>17</v>
      </c>
      <c r="G106" s="8">
        <v>20</v>
      </c>
      <c r="H106" s="8">
        <v>20</v>
      </c>
    </row>
    <row r="107" spans="2:8" ht="19.899999999999999" customHeight="1" x14ac:dyDescent="0.25">
      <c r="B107" s="345"/>
      <c r="C107" s="300"/>
      <c r="D107" s="285" t="s">
        <v>363</v>
      </c>
      <c r="E107" s="285"/>
      <c r="F107" s="319" t="s">
        <v>364</v>
      </c>
      <c r="G107" s="273">
        <f>G108</f>
        <v>5676.8</v>
      </c>
      <c r="H107" s="273">
        <f>H108</f>
        <v>5676.8</v>
      </c>
    </row>
    <row r="108" spans="2:8" ht="32.25" customHeight="1" x14ac:dyDescent="0.25">
      <c r="B108" s="345"/>
      <c r="C108" s="300"/>
      <c r="D108" s="42" t="s">
        <v>398</v>
      </c>
      <c r="E108" s="292"/>
      <c r="F108" s="43" t="s">
        <v>399</v>
      </c>
      <c r="G108" s="273">
        <f>G109+G112</f>
        <v>5676.8</v>
      </c>
      <c r="H108" s="273">
        <f>H109+H112</f>
        <v>5676.8</v>
      </c>
    </row>
    <row r="109" spans="2:8" ht="31.15" customHeight="1" x14ac:dyDescent="0.25">
      <c r="B109" s="345"/>
      <c r="C109" s="300"/>
      <c r="D109" s="42" t="s">
        <v>404</v>
      </c>
      <c r="E109" s="296"/>
      <c r="F109" s="331" t="s">
        <v>405</v>
      </c>
      <c r="G109" s="273">
        <f>G110+G111</f>
        <v>3626.8</v>
      </c>
      <c r="H109" s="273">
        <f>H110+H111</f>
        <v>3626.8</v>
      </c>
    </row>
    <row r="110" spans="2:8" ht="36.75" customHeight="1" x14ac:dyDescent="0.25">
      <c r="B110" s="345"/>
      <c r="C110" s="300"/>
      <c r="D110" s="7"/>
      <c r="E110" s="278" t="s">
        <v>65</v>
      </c>
      <c r="F110" s="289" t="s">
        <v>66</v>
      </c>
      <c r="G110" s="273">
        <v>588</v>
      </c>
      <c r="H110" s="273">
        <v>588</v>
      </c>
    </row>
    <row r="111" spans="2:8" ht="45" customHeight="1" x14ac:dyDescent="0.25">
      <c r="B111" s="345"/>
      <c r="C111" s="300"/>
      <c r="D111" s="7"/>
      <c r="E111" s="278" t="s">
        <v>16</v>
      </c>
      <c r="F111" s="289" t="s">
        <v>17</v>
      </c>
      <c r="G111" s="273">
        <v>3038.8</v>
      </c>
      <c r="H111" s="273">
        <v>3038.8</v>
      </c>
    </row>
    <row r="112" spans="2:8" ht="23.45" customHeight="1" x14ac:dyDescent="0.25">
      <c r="B112" s="345"/>
      <c r="C112" s="300"/>
      <c r="D112" s="42" t="s">
        <v>408</v>
      </c>
      <c r="E112" s="43"/>
      <c r="F112" s="43" t="s">
        <v>409</v>
      </c>
      <c r="G112" s="273">
        <f>G113</f>
        <v>2050</v>
      </c>
      <c r="H112" s="273">
        <f>H113</f>
        <v>2050</v>
      </c>
    </row>
    <row r="113" spans="2:8" ht="51.75" customHeight="1" x14ac:dyDescent="0.25">
      <c r="B113" s="345"/>
      <c r="C113" s="300"/>
      <c r="D113" s="334"/>
      <c r="E113" s="278" t="s">
        <v>16</v>
      </c>
      <c r="F113" s="289" t="s">
        <v>17</v>
      </c>
      <c r="G113" s="273">
        <v>2050</v>
      </c>
      <c r="H113" s="273">
        <v>2050</v>
      </c>
    </row>
    <row r="114" spans="2:8" ht="18.75" customHeight="1" x14ac:dyDescent="0.25">
      <c r="B114" s="345"/>
      <c r="C114" s="300" t="s">
        <v>450</v>
      </c>
      <c r="D114" s="317"/>
      <c r="E114" s="317"/>
      <c r="F114" s="287" t="s">
        <v>451</v>
      </c>
      <c r="G114" s="8">
        <f>G115+G133</f>
        <v>5823.5</v>
      </c>
      <c r="H114" s="8">
        <f>H115+H133</f>
        <v>5829.5999999999995</v>
      </c>
    </row>
    <row r="115" spans="2:8" ht="21.6" customHeight="1" x14ac:dyDescent="0.25">
      <c r="B115" s="345"/>
      <c r="C115" s="300"/>
      <c r="D115" s="42" t="s">
        <v>192</v>
      </c>
      <c r="E115" s="43"/>
      <c r="F115" s="43" t="s">
        <v>193</v>
      </c>
      <c r="G115" s="273">
        <f>G116+G123</f>
        <v>5711.5</v>
      </c>
      <c r="H115" s="273">
        <f>H116+H123</f>
        <v>5717.5999999999995</v>
      </c>
    </row>
    <row r="116" spans="2:8" ht="34.15" customHeight="1" x14ac:dyDescent="0.25">
      <c r="B116" s="345"/>
      <c r="C116" s="300"/>
      <c r="D116" s="42" t="s">
        <v>233</v>
      </c>
      <c r="E116" s="43"/>
      <c r="F116" s="43" t="s">
        <v>234</v>
      </c>
      <c r="G116" s="273">
        <f>G117+G120</f>
        <v>112</v>
      </c>
      <c r="H116" s="273">
        <f>H117+H120</f>
        <v>112</v>
      </c>
    </row>
    <row r="117" spans="2:8" ht="33" customHeight="1" x14ac:dyDescent="0.25">
      <c r="B117" s="345"/>
      <c r="C117" s="300"/>
      <c r="D117" s="42" t="s">
        <v>235</v>
      </c>
      <c r="E117" s="43"/>
      <c r="F117" s="43" t="s">
        <v>236</v>
      </c>
      <c r="G117" s="273">
        <f>G118</f>
        <v>40</v>
      </c>
      <c r="H117" s="273">
        <f>H118</f>
        <v>40</v>
      </c>
    </row>
    <row r="118" spans="2:8" ht="33.6" customHeight="1" x14ac:dyDescent="0.25">
      <c r="B118" s="345"/>
      <c r="C118" s="300"/>
      <c r="D118" s="42" t="s">
        <v>237</v>
      </c>
      <c r="E118" s="43"/>
      <c r="F118" s="43" t="s">
        <v>238</v>
      </c>
      <c r="G118" s="273">
        <f>G119</f>
        <v>40</v>
      </c>
      <c r="H118" s="273">
        <f>H119</f>
        <v>40</v>
      </c>
    </row>
    <row r="119" spans="2:8" ht="33" customHeight="1" x14ac:dyDescent="0.25">
      <c r="B119" s="345"/>
      <c r="C119" s="300"/>
      <c r="D119" s="42"/>
      <c r="E119" s="285" t="s">
        <v>73</v>
      </c>
      <c r="F119" s="283" t="s">
        <v>74</v>
      </c>
      <c r="G119" s="273">
        <v>40</v>
      </c>
      <c r="H119" s="273">
        <v>40</v>
      </c>
    </row>
    <row r="120" spans="2:8" ht="51" customHeight="1" x14ac:dyDescent="0.25">
      <c r="B120" s="345"/>
      <c r="C120" s="300"/>
      <c r="D120" s="42" t="s">
        <v>239</v>
      </c>
      <c r="E120" s="43"/>
      <c r="F120" s="43" t="s">
        <v>240</v>
      </c>
      <c r="G120" s="273">
        <f>G121</f>
        <v>72</v>
      </c>
      <c r="H120" s="273">
        <f>H121</f>
        <v>72</v>
      </c>
    </row>
    <row r="121" spans="2:8" ht="33" customHeight="1" x14ac:dyDescent="0.25">
      <c r="B121" s="345"/>
      <c r="C121" s="300"/>
      <c r="D121" s="42" t="s">
        <v>241</v>
      </c>
      <c r="E121" s="43"/>
      <c r="F121" s="43" t="s">
        <v>242</v>
      </c>
      <c r="G121" s="273">
        <f>G122</f>
        <v>72</v>
      </c>
      <c r="H121" s="273">
        <f>H122</f>
        <v>72</v>
      </c>
    </row>
    <row r="122" spans="2:8" ht="52.5" customHeight="1" x14ac:dyDescent="0.25">
      <c r="B122" s="345"/>
      <c r="C122" s="300"/>
      <c r="D122" s="42"/>
      <c r="E122" s="278" t="s">
        <v>16</v>
      </c>
      <c r="F122" s="289" t="s">
        <v>17</v>
      </c>
      <c r="G122" s="273">
        <v>72</v>
      </c>
      <c r="H122" s="273">
        <v>72</v>
      </c>
    </row>
    <row r="123" spans="2:8" ht="45" x14ac:dyDescent="0.25">
      <c r="B123" s="345"/>
      <c r="C123" s="300"/>
      <c r="D123" s="42" t="s">
        <v>243</v>
      </c>
      <c r="E123" s="43"/>
      <c r="F123" s="43" t="s">
        <v>244</v>
      </c>
      <c r="G123" s="8">
        <f>G124+G129</f>
        <v>5599.5</v>
      </c>
      <c r="H123" s="8">
        <f>H124+H129</f>
        <v>5605.5999999999995</v>
      </c>
    </row>
    <row r="124" spans="2:8" ht="34.5" customHeight="1" x14ac:dyDescent="0.25">
      <c r="B124" s="345"/>
      <c r="C124" s="300"/>
      <c r="D124" s="42" t="s">
        <v>245</v>
      </c>
      <c r="E124" s="43"/>
      <c r="F124" s="43" t="s">
        <v>246</v>
      </c>
      <c r="G124" s="273">
        <f>G125</f>
        <v>5343.2</v>
      </c>
      <c r="H124" s="273">
        <f>H125</f>
        <v>5343.2</v>
      </c>
    </row>
    <row r="125" spans="2:8" ht="33" customHeight="1" x14ac:dyDescent="0.25">
      <c r="B125" s="345"/>
      <c r="C125" s="300"/>
      <c r="D125" s="42" t="s">
        <v>247</v>
      </c>
      <c r="E125" s="320"/>
      <c r="F125" s="320" t="s">
        <v>248</v>
      </c>
      <c r="G125" s="273">
        <f>G126+G127+G128</f>
        <v>5343.2</v>
      </c>
      <c r="H125" s="273">
        <f>H126+H127+H128</f>
        <v>5343.2</v>
      </c>
    </row>
    <row r="126" spans="2:8" ht="79.5" customHeight="1" x14ac:dyDescent="0.25">
      <c r="B126" s="345"/>
      <c r="C126" s="300"/>
      <c r="D126" s="42"/>
      <c r="E126" s="285" t="s">
        <v>249</v>
      </c>
      <c r="F126" s="283" t="s">
        <v>250</v>
      </c>
      <c r="G126" s="321">
        <v>4767.2</v>
      </c>
      <c r="H126" s="321">
        <v>4767.2</v>
      </c>
    </row>
    <row r="127" spans="2:8" ht="30" x14ac:dyDescent="0.25">
      <c r="B127" s="345"/>
      <c r="C127" s="300"/>
      <c r="D127" s="42"/>
      <c r="E127" s="285" t="s">
        <v>73</v>
      </c>
      <c r="F127" s="283" t="s">
        <v>74</v>
      </c>
      <c r="G127" s="322">
        <v>574.1</v>
      </c>
      <c r="H127" s="322">
        <v>574.1</v>
      </c>
    </row>
    <row r="128" spans="2:8" ht="15" x14ac:dyDescent="0.25">
      <c r="B128" s="345"/>
      <c r="C128" s="300"/>
      <c r="D128" s="42"/>
      <c r="E128" s="296">
        <v>800</v>
      </c>
      <c r="F128" s="284" t="s">
        <v>132</v>
      </c>
      <c r="G128" s="273">
        <v>1.9</v>
      </c>
      <c r="H128" s="273">
        <v>1.9</v>
      </c>
    </row>
    <row r="129" spans="2:9" ht="54.6" customHeight="1" x14ac:dyDescent="0.25">
      <c r="B129" s="345"/>
      <c r="C129" s="300"/>
      <c r="D129" s="42" t="s">
        <v>251</v>
      </c>
      <c r="E129" s="323"/>
      <c r="F129" s="316" t="s">
        <v>208</v>
      </c>
      <c r="G129" s="273">
        <f>G130</f>
        <v>256.3</v>
      </c>
      <c r="H129" s="273">
        <f>H130</f>
        <v>262.39999999999998</v>
      </c>
    </row>
    <row r="130" spans="2:9" ht="49.15" customHeight="1" x14ac:dyDescent="0.25">
      <c r="B130" s="345"/>
      <c r="C130" s="296"/>
      <c r="D130" s="42" t="s">
        <v>252</v>
      </c>
      <c r="E130" s="297"/>
      <c r="F130" s="318" t="s">
        <v>210</v>
      </c>
      <c r="G130" s="273">
        <f>G131+G132</f>
        <v>256.3</v>
      </c>
      <c r="H130" s="273">
        <f>H131+H132</f>
        <v>262.39999999999998</v>
      </c>
    </row>
    <row r="131" spans="2:9" ht="79.5" customHeight="1" x14ac:dyDescent="0.25">
      <c r="B131" s="345"/>
      <c r="C131" s="296"/>
      <c r="D131" s="325"/>
      <c r="E131" s="285" t="s">
        <v>249</v>
      </c>
      <c r="F131" s="283" t="s">
        <v>250</v>
      </c>
      <c r="G131" s="273">
        <v>205</v>
      </c>
      <c r="H131" s="273">
        <v>210</v>
      </c>
    </row>
    <row r="132" spans="2:9" ht="33.75" customHeight="1" x14ac:dyDescent="0.25">
      <c r="B132" s="345"/>
      <c r="C132" s="296"/>
      <c r="D132" s="325"/>
      <c r="E132" s="285" t="s">
        <v>73</v>
      </c>
      <c r="F132" s="283" t="s">
        <v>74</v>
      </c>
      <c r="G132" s="273">
        <v>51.3</v>
      </c>
      <c r="H132" s="273">
        <v>52.4</v>
      </c>
    </row>
    <row r="133" spans="2:9" ht="18" customHeight="1" x14ac:dyDescent="0.25">
      <c r="B133" s="345"/>
      <c r="C133" s="300"/>
      <c r="D133" s="285" t="s">
        <v>363</v>
      </c>
      <c r="E133" s="285"/>
      <c r="F133" s="319" t="s">
        <v>364</v>
      </c>
      <c r="G133" s="273">
        <f t="shared" ref="G133:H135" si="5">G134</f>
        <v>112</v>
      </c>
      <c r="H133" s="273">
        <f t="shared" si="5"/>
        <v>112</v>
      </c>
    </row>
    <row r="134" spans="2:9" ht="39.6" customHeight="1" x14ac:dyDescent="0.25">
      <c r="B134" s="345"/>
      <c r="C134" s="300"/>
      <c r="D134" s="42" t="s">
        <v>398</v>
      </c>
      <c r="E134" s="292"/>
      <c r="F134" s="43" t="s">
        <v>399</v>
      </c>
      <c r="G134" s="273">
        <f t="shared" si="5"/>
        <v>112</v>
      </c>
      <c r="H134" s="273">
        <f t="shared" si="5"/>
        <v>112</v>
      </c>
    </row>
    <row r="135" spans="2:9" ht="31.9" customHeight="1" x14ac:dyDescent="0.25">
      <c r="B135" s="345"/>
      <c r="C135" s="300"/>
      <c r="D135" s="42" t="s">
        <v>404</v>
      </c>
      <c r="E135" s="296"/>
      <c r="F135" s="331" t="s">
        <v>405</v>
      </c>
      <c r="G135" s="273">
        <f t="shared" si="5"/>
        <v>112</v>
      </c>
      <c r="H135" s="273">
        <f t="shared" si="5"/>
        <v>112</v>
      </c>
    </row>
    <row r="136" spans="2:9" ht="36" customHeight="1" x14ac:dyDescent="0.25">
      <c r="B136" s="345"/>
      <c r="C136" s="300"/>
      <c r="D136" s="7"/>
      <c r="E136" s="285" t="s">
        <v>73</v>
      </c>
      <c r="F136" s="283" t="s">
        <v>74</v>
      </c>
      <c r="G136" s="273">
        <v>112</v>
      </c>
      <c r="H136" s="273">
        <v>112</v>
      </c>
    </row>
    <row r="137" spans="2:9" ht="19.5" customHeight="1" x14ac:dyDescent="0.25">
      <c r="B137" s="345"/>
      <c r="C137" s="300" t="s">
        <v>452</v>
      </c>
      <c r="D137" s="292"/>
      <c r="E137" s="300"/>
      <c r="F137" s="287" t="s">
        <v>453</v>
      </c>
      <c r="G137" s="8">
        <f>G138</f>
        <v>7883.2</v>
      </c>
      <c r="H137" s="8">
        <f>H138</f>
        <v>7733.2</v>
      </c>
    </row>
    <row r="138" spans="2:9" ht="19.5" customHeight="1" x14ac:dyDescent="0.25">
      <c r="B138" s="345"/>
      <c r="C138" s="300" t="s">
        <v>454</v>
      </c>
      <c r="D138" s="292"/>
      <c r="E138" s="300"/>
      <c r="F138" s="287" t="s">
        <v>455</v>
      </c>
      <c r="G138" s="8">
        <f>G139</f>
        <v>7883.2</v>
      </c>
      <c r="H138" s="8">
        <f>H139</f>
        <v>7733.2</v>
      </c>
    </row>
    <row r="139" spans="2:9" ht="33.75" customHeight="1" x14ac:dyDescent="0.25">
      <c r="B139" s="345"/>
      <c r="C139" s="300"/>
      <c r="D139" s="42" t="s">
        <v>8</v>
      </c>
      <c r="E139" s="274"/>
      <c r="F139" s="275" t="s">
        <v>9</v>
      </c>
      <c r="G139" s="8">
        <f>G140+G149</f>
        <v>7883.2</v>
      </c>
      <c r="H139" s="8">
        <f>H140+H149</f>
        <v>7733.2</v>
      </c>
      <c r="I139" s="21"/>
    </row>
    <row r="140" spans="2:9" ht="17.45" customHeight="1" x14ac:dyDescent="0.25">
      <c r="B140" s="345"/>
      <c r="C140" s="300"/>
      <c r="D140" s="42" t="s">
        <v>10</v>
      </c>
      <c r="E140" s="274"/>
      <c r="F140" s="275" t="s">
        <v>11</v>
      </c>
      <c r="G140" s="8">
        <f>G141+G144</f>
        <v>7278.2</v>
      </c>
      <c r="H140" s="8">
        <f>H141+H144</f>
        <v>7128.2</v>
      </c>
    </row>
    <row r="141" spans="2:9" ht="55.5" customHeight="1" x14ac:dyDescent="0.25">
      <c r="B141" s="345"/>
      <c r="C141" s="300"/>
      <c r="D141" s="42" t="s">
        <v>12</v>
      </c>
      <c r="E141" s="276"/>
      <c r="F141" s="276" t="s">
        <v>13</v>
      </c>
      <c r="G141" s="8">
        <f>G142</f>
        <v>7238.2</v>
      </c>
      <c r="H141" s="8">
        <f>H142</f>
        <v>7088.2</v>
      </c>
    </row>
    <row r="142" spans="2:9" ht="51" customHeight="1" x14ac:dyDescent="0.25">
      <c r="B142" s="345"/>
      <c r="C142" s="300"/>
      <c r="D142" s="42" t="s">
        <v>14</v>
      </c>
      <c r="E142" s="277"/>
      <c r="F142" s="277" t="s">
        <v>15</v>
      </c>
      <c r="G142" s="8">
        <f>G143</f>
        <v>7238.2</v>
      </c>
      <c r="H142" s="8">
        <f>H143</f>
        <v>7088.2</v>
      </c>
    </row>
    <row r="143" spans="2:9" ht="47.45" customHeight="1" x14ac:dyDescent="0.25">
      <c r="B143" s="345"/>
      <c r="C143" s="300"/>
      <c r="D143" s="42"/>
      <c r="E143" s="278" t="s">
        <v>16</v>
      </c>
      <c r="F143" s="279" t="s">
        <v>17</v>
      </c>
      <c r="G143" s="273">
        <v>7238.2</v>
      </c>
      <c r="H143" s="273">
        <v>7088.2</v>
      </c>
    </row>
    <row r="144" spans="2:9" ht="71.25" customHeight="1" x14ac:dyDescent="0.25">
      <c r="B144" s="345"/>
      <c r="C144" s="300"/>
      <c r="D144" s="42" t="s">
        <v>18</v>
      </c>
      <c r="E144" s="276"/>
      <c r="F144" s="276" t="s">
        <v>19</v>
      </c>
      <c r="G144" s="8">
        <f>G145+G147</f>
        <v>40</v>
      </c>
      <c r="H144" s="8">
        <f>H145+H147</f>
        <v>40</v>
      </c>
    </row>
    <row r="145" spans="2:8" ht="47.45" customHeight="1" x14ac:dyDescent="0.25">
      <c r="B145" s="345"/>
      <c r="C145" s="300"/>
      <c r="D145" s="42" t="s">
        <v>20</v>
      </c>
      <c r="E145" s="280"/>
      <c r="F145" s="280" t="s">
        <v>21</v>
      </c>
      <c r="G145" s="8">
        <f>G146</f>
        <v>15</v>
      </c>
      <c r="H145" s="8">
        <f>H146</f>
        <v>15</v>
      </c>
    </row>
    <row r="146" spans="2:8" ht="47.45" customHeight="1" x14ac:dyDescent="0.25">
      <c r="B146" s="345"/>
      <c r="C146" s="300"/>
      <c r="D146" s="42"/>
      <c r="E146" s="278" t="s">
        <v>16</v>
      </c>
      <c r="F146" s="279" t="s">
        <v>17</v>
      </c>
      <c r="G146" s="273">
        <v>15</v>
      </c>
      <c r="H146" s="273">
        <v>15</v>
      </c>
    </row>
    <row r="147" spans="2:8" ht="47.45" customHeight="1" x14ac:dyDescent="0.25">
      <c r="B147" s="345"/>
      <c r="C147" s="300"/>
      <c r="D147" s="42" t="s">
        <v>22</v>
      </c>
      <c r="E147" s="280"/>
      <c r="F147" s="280" t="s">
        <v>23</v>
      </c>
      <c r="G147" s="8">
        <f>G148</f>
        <v>25</v>
      </c>
      <c r="H147" s="8">
        <f>H148</f>
        <v>25</v>
      </c>
    </row>
    <row r="148" spans="2:8" ht="47.45" customHeight="1" x14ac:dyDescent="0.25">
      <c r="B148" s="345"/>
      <c r="C148" s="300"/>
      <c r="D148" s="42"/>
      <c r="E148" s="278" t="s">
        <v>16</v>
      </c>
      <c r="F148" s="279" t="s">
        <v>17</v>
      </c>
      <c r="G148" s="273">
        <v>25</v>
      </c>
      <c r="H148" s="273">
        <v>25</v>
      </c>
    </row>
    <row r="149" spans="2:8" ht="21" customHeight="1" x14ac:dyDescent="0.25">
      <c r="B149" s="345"/>
      <c r="C149" s="300"/>
      <c r="D149" s="42" t="s">
        <v>28</v>
      </c>
      <c r="E149" s="281"/>
      <c r="F149" s="281" t="s">
        <v>29</v>
      </c>
      <c r="G149" s="8">
        <f>G150+G155</f>
        <v>605</v>
      </c>
      <c r="H149" s="8">
        <f>H150+H155</f>
        <v>605</v>
      </c>
    </row>
    <row r="150" spans="2:8" ht="49.9" customHeight="1" x14ac:dyDescent="0.25">
      <c r="B150" s="345"/>
      <c r="C150" s="300"/>
      <c r="D150" s="42" t="s">
        <v>30</v>
      </c>
      <c r="E150" s="276"/>
      <c r="F150" s="276" t="s">
        <v>31</v>
      </c>
      <c r="G150" s="8">
        <f>G151+G153</f>
        <v>530</v>
      </c>
      <c r="H150" s="8">
        <f>H151+H153</f>
        <v>530</v>
      </c>
    </row>
    <row r="151" spans="2:8" ht="43.15" customHeight="1" x14ac:dyDescent="0.25">
      <c r="B151" s="345"/>
      <c r="C151" s="300"/>
      <c r="D151" s="42" t="s">
        <v>32</v>
      </c>
      <c r="E151" s="280"/>
      <c r="F151" s="280" t="s">
        <v>33</v>
      </c>
      <c r="G151" s="8">
        <f>G152</f>
        <v>500</v>
      </c>
      <c r="H151" s="8">
        <f>H152</f>
        <v>500</v>
      </c>
    </row>
    <row r="152" spans="2:8" ht="50.25" customHeight="1" x14ac:dyDescent="0.25">
      <c r="B152" s="345"/>
      <c r="C152" s="300"/>
      <c r="D152" s="42"/>
      <c r="E152" s="278" t="s">
        <v>16</v>
      </c>
      <c r="F152" s="279" t="s">
        <v>17</v>
      </c>
      <c r="G152" s="8">
        <v>500</v>
      </c>
      <c r="H152" s="8">
        <v>500</v>
      </c>
    </row>
    <row r="153" spans="2:8" ht="44.45" customHeight="1" x14ac:dyDescent="0.25">
      <c r="B153" s="345"/>
      <c r="C153" s="300"/>
      <c r="D153" s="42" t="s">
        <v>34</v>
      </c>
      <c r="E153" s="280"/>
      <c r="F153" s="280" t="s">
        <v>35</v>
      </c>
      <c r="G153" s="8">
        <f>G154</f>
        <v>30</v>
      </c>
      <c r="H153" s="8">
        <f>H154</f>
        <v>30</v>
      </c>
    </row>
    <row r="154" spans="2:8" ht="45" customHeight="1" x14ac:dyDescent="0.25">
      <c r="B154" s="345"/>
      <c r="C154" s="300"/>
      <c r="D154" s="42"/>
      <c r="E154" s="278" t="s">
        <v>16</v>
      </c>
      <c r="F154" s="279" t="s">
        <v>17</v>
      </c>
      <c r="G154" s="8">
        <v>30</v>
      </c>
      <c r="H154" s="8">
        <v>30</v>
      </c>
    </row>
    <row r="155" spans="2:8" ht="45" customHeight="1" x14ac:dyDescent="0.25">
      <c r="B155" s="345"/>
      <c r="C155" s="300"/>
      <c r="D155" s="42" t="s">
        <v>36</v>
      </c>
      <c r="E155" s="276"/>
      <c r="F155" s="276" t="s">
        <v>37</v>
      </c>
      <c r="G155" s="8">
        <f>G156+G158</f>
        <v>75</v>
      </c>
      <c r="H155" s="8">
        <f>H156+H158</f>
        <v>75</v>
      </c>
    </row>
    <row r="156" spans="2:8" ht="45" customHeight="1" x14ac:dyDescent="0.25">
      <c r="B156" s="345"/>
      <c r="C156" s="300"/>
      <c r="D156" s="42" t="s">
        <v>38</v>
      </c>
      <c r="E156" s="276"/>
      <c r="F156" s="280" t="s">
        <v>39</v>
      </c>
      <c r="G156" s="8">
        <f>G157</f>
        <v>25</v>
      </c>
      <c r="H156" s="8">
        <f>H157</f>
        <v>25</v>
      </c>
    </row>
    <row r="157" spans="2:8" ht="45" customHeight="1" x14ac:dyDescent="0.25">
      <c r="B157" s="345"/>
      <c r="C157" s="300"/>
      <c r="D157" s="42"/>
      <c r="E157" s="282" t="s">
        <v>16</v>
      </c>
      <c r="F157" s="279" t="s">
        <v>17</v>
      </c>
      <c r="G157" s="8">
        <v>25</v>
      </c>
      <c r="H157" s="8">
        <v>25</v>
      </c>
    </row>
    <row r="158" spans="2:8" ht="30.75" customHeight="1" x14ac:dyDescent="0.25">
      <c r="B158" s="345"/>
      <c r="C158" s="300"/>
      <c r="D158" s="42" t="s">
        <v>40</v>
      </c>
      <c r="E158" s="280"/>
      <c r="F158" s="280" t="s">
        <v>41</v>
      </c>
      <c r="G158" s="8">
        <f>G159</f>
        <v>50</v>
      </c>
      <c r="H158" s="8">
        <f>H159</f>
        <v>50</v>
      </c>
    </row>
    <row r="159" spans="2:8" ht="45" customHeight="1" x14ac:dyDescent="0.25">
      <c r="B159" s="345"/>
      <c r="C159" s="300"/>
      <c r="D159" s="42"/>
      <c r="E159" s="278" t="s">
        <v>16</v>
      </c>
      <c r="F159" s="279" t="s">
        <v>17</v>
      </c>
      <c r="G159" s="8">
        <v>50</v>
      </c>
      <c r="H159" s="8">
        <v>50</v>
      </c>
    </row>
    <row r="160" spans="2:8" ht="18.75" customHeight="1" x14ac:dyDescent="0.25">
      <c r="B160" s="345"/>
      <c r="C160" s="300">
        <v>1000</v>
      </c>
      <c r="D160" s="317"/>
      <c r="E160" s="317"/>
      <c r="F160" s="287" t="s">
        <v>456</v>
      </c>
      <c r="G160" s="8">
        <f>G161+G192</f>
        <v>29275.300000000003</v>
      </c>
      <c r="H160" s="8">
        <f>H161+H192</f>
        <v>30188.200000000004</v>
      </c>
    </row>
    <row r="161" spans="2:8" ht="16.5" customHeight="1" x14ac:dyDescent="0.25">
      <c r="B161" s="345"/>
      <c r="C161" s="300">
        <v>1003</v>
      </c>
      <c r="D161" s="300"/>
      <c r="E161" s="317"/>
      <c r="F161" s="287" t="s">
        <v>457</v>
      </c>
      <c r="G161" s="8">
        <f>G171+G189+G162</f>
        <v>25063.700000000004</v>
      </c>
      <c r="H161" s="8">
        <f>H171+H189+H162</f>
        <v>25820.000000000004</v>
      </c>
    </row>
    <row r="162" spans="2:8" ht="33.75" customHeight="1" x14ac:dyDescent="0.25">
      <c r="B162" s="345"/>
      <c r="C162" s="300"/>
      <c r="D162" s="42" t="s">
        <v>8</v>
      </c>
      <c r="E162" s="274"/>
      <c r="F162" s="275" t="s">
        <v>9</v>
      </c>
      <c r="G162" s="8">
        <f>G163+G167</f>
        <v>586.70000000000005</v>
      </c>
      <c r="H162" s="8">
        <f>H163+H167</f>
        <v>586.70000000000005</v>
      </c>
    </row>
    <row r="163" spans="2:8" ht="16.5" customHeight="1" x14ac:dyDescent="0.25">
      <c r="B163" s="345"/>
      <c r="C163" s="300"/>
      <c r="D163" s="42" t="s">
        <v>10</v>
      </c>
      <c r="E163" s="274"/>
      <c r="F163" s="275" t="s">
        <v>11</v>
      </c>
      <c r="G163" s="8">
        <f t="shared" ref="G163:H165" si="6">G164</f>
        <v>286.7</v>
      </c>
      <c r="H163" s="8">
        <f t="shared" si="6"/>
        <v>286.7</v>
      </c>
    </row>
    <row r="164" spans="2:8" ht="125.25" customHeight="1" x14ac:dyDescent="0.25">
      <c r="B164" s="345"/>
      <c r="C164" s="300"/>
      <c r="D164" s="42" t="s">
        <v>24</v>
      </c>
      <c r="E164" s="278"/>
      <c r="F164" s="279" t="s">
        <v>25</v>
      </c>
      <c r="G164" s="8">
        <f t="shared" si="6"/>
        <v>286.7</v>
      </c>
      <c r="H164" s="8">
        <f t="shared" si="6"/>
        <v>286.7</v>
      </c>
    </row>
    <row r="165" spans="2:8" ht="105.75" customHeight="1" x14ac:dyDescent="0.25">
      <c r="B165" s="345"/>
      <c r="C165" s="300"/>
      <c r="D165" s="42" t="s">
        <v>26</v>
      </c>
      <c r="E165" s="278"/>
      <c r="F165" s="279" t="s">
        <v>27</v>
      </c>
      <c r="G165" s="8">
        <f t="shared" si="6"/>
        <v>286.7</v>
      </c>
      <c r="H165" s="8">
        <f t="shared" si="6"/>
        <v>286.7</v>
      </c>
    </row>
    <row r="166" spans="2:8" ht="51" customHeight="1" x14ac:dyDescent="0.25">
      <c r="B166" s="345"/>
      <c r="C166" s="300"/>
      <c r="D166" s="42"/>
      <c r="E166" s="278" t="s">
        <v>16</v>
      </c>
      <c r="F166" s="279" t="s">
        <v>17</v>
      </c>
      <c r="G166" s="8">
        <v>286.7</v>
      </c>
      <c r="H166" s="8">
        <v>286.7</v>
      </c>
    </row>
    <row r="167" spans="2:8" ht="27.75" customHeight="1" x14ac:dyDescent="0.25">
      <c r="B167" s="345"/>
      <c r="C167" s="300"/>
      <c r="D167" s="42" t="s">
        <v>42</v>
      </c>
      <c r="E167" s="281"/>
      <c r="F167" s="281" t="s">
        <v>43</v>
      </c>
      <c r="G167" s="8">
        <f t="shared" ref="G167:H169" si="7">G168</f>
        <v>300</v>
      </c>
      <c r="H167" s="8">
        <f t="shared" si="7"/>
        <v>300</v>
      </c>
    </row>
    <row r="168" spans="2:8" ht="35.25" customHeight="1" x14ac:dyDescent="0.25">
      <c r="B168" s="345"/>
      <c r="C168" s="300"/>
      <c r="D168" s="42" t="s">
        <v>62</v>
      </c>
      <c r="E168" s="43"/>
      <c r="F168" s="43" t="s">
        <v>63</v>
      </c>
      <c r="G168" s="8">
        <f t="shared" si="7"/>
        <v>300</v>
      </c>
      <c r="H168" s="8">
        <f t="shared" si="7"/>
        <v>300</v>
      </c>
    </row>
    <row r="169" spans="2:8" ht="37.5" customHeight="1" x14ac:dyDescent="0.25">
      <c r="B169" s="345"/>
      <c r="C169" s="300"/>
      <c r="D169" s="42" t="s">
        <v>877</v>
      </c>
      <c r="E169" s="277"/>
      <c r="F169" s="277" t="s">
        <v>64</v>
      </c>
      <c r="G169" s="8">
        <f t="shared" si="7"/>
        <v>300</v>
      </c>
      <c r="H169" s="8">
        <f t="shared" si="7"/>
        <v>300</v>
      </c>
    </row>
    <row r="170" spans="2:8" ht="31.5" customHeight="1" x14ac:dyDescent="0.25">
      <c r="B170" s="345"/>
      <c r="C170" s="300"/>
      <c r="D170" s="42"/>
      <c r="E170" s="278" t="s">
        <v>65</v>
      </c>
      <c r="F170" s="283" t="s">
        <v>66</v>
      </c>
      <c r="G170" s="8">
        <v>300</v>
      </c>
      <c r="H170" s="8">
        <v>300</v>
      </c>
    </row>
    <row r="171" spans="2:8" ht="31.9" customHeight="1" x14ac:dyDescent="0.25">
      <c r="B171" s="345"/>
      <c r="C171" s="300"/>
      <c r="D171" s="42" t="s">
        <v>192</v>
      </c>
      <c r="E171" s="43"/>
      <c r="F171" s="43" t="s">
        <v>193</v>
      </c>
      <c r="G171" s="273">
        <f>G172+G176+G180</f>
        <v>24281.500000000004</v>
      </c>
      <c r="H171" s="273">
        <f>H172+H176+H180</f>
        <v>25111.100000000002</v>
      </c>
    </row>
    <row r="172" spans="2:8" ht="36.75" customHeight="1" x14ac:dyDescent="0.25">
      <c r="B172" s="345"/>
      <c r="C172" s="300"/>
      <c r="D172" s="42" t="s">
        <v>194</v>
      </c>
      <c r="E172" s="43"/>
      <c r="F172" s="43" t="s">
        <v>195</v>
      </c>
      <c r="G172" s="273">
        <f>G174</f>
        <v>103.9</v>
      </c>
      <c r="H172" s="273">
        <f>H174</f>
        <v>103.9</v>
      </c>
    </row>
    <row r="173" spans="2:8" ht="50.25" customHeight="1" x14ac:dyDescent="0.25">
      <c r="B173" s="345"/>
      <c r="C173" s="300"/>
      <c r="D173" s="354" t="s">
        <v>207</v>
      </c>
      <c r="E173" s="355"/>
      <c r="F173" s="316" t="s">
        <v>208</v>
      </c>
      <c r="G173" s="273">
        <f>G174</f>
        <v>103.9</v>
      </c>
      <c r="H173" s="273">
        <f>H174</f>
        <v>103.9</v>
      </c>
    </row>
    <row r="174" spans="2:8" ht="54" customHeight="1" x14ac:dyDescent="0.25">
      <c r="B174" s="345"/>
      <c r="C174" s="300"/>
      <c r="D174" s="42" t="s">
        <v>209</v>
      </c>
      <c r="E174" s="42"/>
      <c r="F174" s="298" t="s">
        <v>210</v>
      </c>
      <c r="G174" s="273">
        <f>G175</f>
        <v>103.9</v>
      </c>
      <c r="H174" s="273">
        <f>H175</f>
        <v>103.9</v>
      </c>
    </row>
    <row r="175" spans="2:8" ht="30.75" customHeight="1" x14ac:dyDescent="0.25">
      <c r="B175" s="345"/>
      <c r="C175" s="300"/>
      <c r="D175" s="42"/>
      <c r="E175" s="297" t="s">
        <v>65</v>
      </c>
      <c r="F175" s="289" t="s">
        <v>66</v>
      </c>
      <c r="G175" s="273">
        <v>103.9</v>
      </c>
      <c r="H175" s="273">
        <v>103.9</v>
      </c>
    </row>
    <row r="176" spans="2:8" ht="60.6" customHeight="1" x14ac:dyDescent="0.25">
      <c r="B176" s="345"/>
      <c r="C176" s="300"/>
      <c r="D176" s="42" t="s">
        <v>211</v>
      </c>
      <c r="E176" s="43"/>
      <c r="F176" s="43" t="s">
        <v>458</v>
      </c>
      <c r="G176" s="273">
        <f t="shared" ref="G176:H178" si="8">G177</f>
        <v>16558.900000000001</v>
      </c>
      <c r="H176" s="273">
        <f t="shared" si="8"/>
        <v>17388.5</v>
      </c>
    </row>
    <row r="177" spans="2:8" ht="48" customHeight="1" x14ac:dyDescent="0.25">
      <c r="B177" s="345"/>
      <c r="C177" s="300"/>
      <c r="D177" s="42" t="s">
        <v>222</v>
      </c>
      <c r="E177" s="297"/>
      <c r="F177" s="316" t="s">
        <v>208</v>
      </c>
      <c r="G177" s="273">
        <f t="shared" si="8"/>
        <v>16558.900000000001</v>
      </c>
      <c r="H177" s="273">
        <f t="shared" si="8"/>
        <v>17388.5</v>
      </c>
    </row>
    <row r="178" spans="2:8" ht="48.6" customHeight="1" x14ac:dyDescent="0.25">
      <c r="B178" s="345"/>
      <c r="C178" s="300"/>
      <c r="D178" s="42" t="s">
        <v>223</v>
      </c>
      <c r="E178" s="297"/>
      <c r="F178" s="298" t="s">
        <v>210</v>
      </c>
      <c r="G178" s="273">
        <f t="shared" si="8"/>
        <v>16558.900000000001</v>
      </c>
      <c r="H178" s="273">
        <f t="shared" si="8"/>
        <v>17388.5</v>
      </c>
    </row>
    <row r="179" spans="2:8" ht="48.75" customHeight="1" x14ac:dyDescent="0.25">
      <c r="B179" s="345"/>
      <c r="C179" s="300"/>
      <c r="D179" s="317"/>
      <c r="E179" s="278" t="s">
        <v>16</v>
      </c>
      <c r="F179" s="289" t="s">
        <v>17</v>
      </c>
      <c r="G179" s="273">
        <v>16558.900000000001</v>
      </c>
      <c r="H179" s="273">
        <v>17388.5</v>
      </c>
    </row>
    <row r="180" spans="2:8" ht="45.75" customHeight="1" x14ac:dyDescent="0.25">
      <c r="B180" s="345"/>
      <c r="C180" s="300"/>
      <c r="D180" s="42" t="s">
        <v>243</v>
      </c>
      <c r="E180" s="43"/>
      <c r="F180" s="43" t="s">
        <v>244</v>
      </c>
      <c r="G180" s="273">
        <f>G184+G181</f>
        <v>7618.7</v>
      </c>
      <c r="H180" s="273">
        <f>H184+H181</f>
        <v>7618.7</v>
      </c>
    </row>
    <row r="181" spans="2:8" ht="45.75" customHeight="1" x14ac:dyDescent="0.25">
      <c r="B181" s="345"/>
      <c r="C181" s="300"/>
      <c r="D181" s="42" t="s">
        <v>251</v>
      </c>
      <c r="E181" s="323"/>
      <c r="F181" s="316" t="s">
        <v>208</v>
      </c>
      <c r="G181" s="273">
        <f>G182</f>
        <v>449.9</v>
      </c>
      <c r="H181" s="273">
        <f>H182</f>
        <v>449.9</v>
      </c>
    </row>
    <row r="182" spans="2:8" ht="45.75" customHeight="1" x14ac:dyDescent="0.25">
      <c r="B182" s="345"/>
      <c r="C182" s="300"/>
      <c r="D182" s="42" t="s">
        <v>252</v>
      </c>
      <c r="E182" s="297"/>
      <c r="F182" s="318" t="s">
        <v>210</v>
      </c>
      <c r="G182" s="273">
        <f>G183</f>
        <v>449.9</v>
      </c>
      <c r="H182" s="273">
        <f>H183</f>
        <v>449.9</v>
      </c>
    </row>
    <row r="183" spans="2:8" ht="48.75" customHeight="1" x14ac:dyDescent="0.25">
      <c r="B183" s="345"/>
      <c r="C183" s="300"/>
      <c r="D183" s="42"/>
      <c r="E183" s="278" t="s">
        <v>16</v>
      </c>
      <c r="F183" s="289" t="s">
        <v>17</v>
      </c>
      <c r="G183" s="356">
        <v>449.9</v>
      </c>
      <c r="H183" s="356">
        <v>449.9</v>
      </c>
    </row>
    <row r="184" spans="2:8" ht="111.75" customHeight="1" x14ac:dyDescent="0.25">
      <c r="B184" s="345"/>
      <c r="C184" s="300"/>
      <c r="D184" s="42" t="s">
        <v>253</v>
      </c>
      <c r="E184" s="297"/>
      <c r="F184" s="318" t="s">
        <v>254</v>
      </c>
      <c r="G184" s="273">
        <f>G185</f>
        <v>7168.8</v>
      </c>
      <c r="H184" s="273">
        <f>H185</f>
        <v>7168.8</v>
      </c>
    </row>
    <row r="185" spans="2:8" ht="108" customHeight="1" x14ac:dyDescent="0.25">
      <c r="B185" s="345"/>
      <c r="C185" s="300"/>
      <c r="D185" s="42" t="s">
        <v>255</v>
      </c>
      <c r="E185" s="297"/>
      <c r="F185" s="318" t="s">
        <v>256</v>
      </c>
      <c r="G185" s="273">
        <f>G186+G187</f>
        <v>7168.8</v>
      </c>
      <c r="H185" s="273">
        <f>H186+H187</f>
        <v>7168.8</v>
      </c>
    </row>
    <row r="186" spans="2:8" ht="35.25" customHeight="1" x14ac:dyDescent="0.25">
      <c r="B186" s="345"/>
      <c r="C186" s="300"/>
      <c r="D186" s="297"/>
      <c r="E186" s="297" t="s">
        <v>65</v>
      </c>
      <c r="F186" s="289" t="s">
        <v>66</v>
      </c>
      <c r="G186" s="273">
        <v>1860</v>
      </c>
      <c r="H186" s="273">
        <v>1860</v>
      </c>
    </row>
    <row r="187" spans="2:8" ht="45" customHeight="1" x14ac:dyDescent="0.25">
      <c r="B187" s="345"/>
      <c r="C187" s="296"/>
      <c r="D187" s="297"/>
      <c r="E187" s="278" t="s">
        <v>16</v>
      </c>
      <c r="F187" s="289" t="s">
        <v>17</v>
      </c>
      <c r="G187" s="273">
        <v>5308.8</v>
      </c>
      <c r="H187" s="273">
        <v>5308.8</v>
      </c>
    </row>
    <row r="188" spans="2:8" ht="23.25" customHeight="1" x14ac:dyDescent="0.25">
      <c r="B188" s="345"/>
      <c r="C188" s="296"/>
      <c r="D188" s="285" t="s">
        <v>363</v>
      </c>
      <c r="E188" s="285"/>
      <c r="F188" s="319" t="s">
        <v>364</v>
      </c>
      <c r="G188" s="273">
        <f t="shared" ref="G188:H190" si="9">G189</f>
        <v>195.5</v>
      </c>
      <c r="H188" s="273">
        <f t="shared" si="9"/>
        <v>122.2</v>
      </c>
    </row>
    <row r="189" spans="2:8" ht="36" customHeight="1" x14ac:dyDescent="0.25">
      <c r="B189" s="345"/>
      <c r="C189" s="296"/>
      <c r="D189" s="42" t="s">
        <v>398</v>
      </c>
      <c r="E189" s="292"/>
      <c r="F189" s="43" t="s">
        <v>399</v>
      </c>
      <c r="G189" s="273">
        <f t="shared" si="9"/>
        <v>195.5</v>
      </c>
      <c r="H189" s="273">
        <f t="shared" si="9"/>
        <v>122.2</v>
      </c>
    </row>
    <row r="190" spans="2:8" ht="53.25" customHeight="1" x14ac:dyDescent="0.25">
      <c r="B190" s="345"/>
      <c r="C190" s="296"/>
      <c r="D190" s="42" t="s">
        <v>414</v>
      </c>
      <c r="E190" s="299"/>
      <c r="F190" s="299" t="s">
        <v>415</v>
      </c>
      <c r="G190" s="273">
        <f t="shared" si="9"/>
        <v>195.5</v>
      </c>
      <c r="H190" s="273">
        <f t="shared" si="9"/>
        <v>122.2</v>
      </c>
    </row>
    <row r="191" spans="2:8" ht="34.5" customHeight="1" x14ac:dyDescent="0.25">
      <c r="B191" s="345"/>
      <c r="C191" s="296"/>
      <c r="D191" s="42"/>
      <c r="E191" s="285" t="s">
        <v>73</v>
      </c>
      <c r="F191" s="283" t="s">
        <v>74</v>
      </c>
      <c r="G191" s="273">
        <v>195.5</v>
      </c>
      <c r="H191" s="273">
        <v>122.2</v>
      </c>
    </row>
    <row r="192" spans="2:8" ht="15" x14ac:dyDescent="0.25">
      <c r="B192" s="345"/>
      <c r="C192" s="296">
        <v>1004</v>
      </c>
      <c r="D192" s="292"/>
      <c r="E192" s="327"/>
      <c r="F192" s="284" t="s">
        <v>459</v>
      </c>
      <c r="G192" s="273">
        <f>G193</f>
        <v>4211.6000000000004</v>
      </c>
      <c r="H192" s="273">
        <f>H193</f>
        <v>4368.2</v>
      </c>
    </row>
    <row r="193" spans="2:8" ht="26.25" customHeight="1" x14ac:dyDescent="0.25">
      <c r="B193" s="345"/>
      <c r="C193" s="296"/>
      <c r="D193" s="42" t="s">
        <v>192</v>
      </c>
      <c r="E193" s="43"/>
      <c r="F193" s="43" t="s">
        <v>193</v>
      </c>
      <c r="G193" s="273">
        <f>G194</f>
        <v>4211.6000000000004</v>
      </c>
      <c r="H193" s="273">
        <f>H194</f>
        <v>4368.2</v>
      </c>
    </row>
    <row r="194" spans="2:8" ht="34.5" customHeight="1" x14ac:dyDescent="0.25">
      <c r="B194" s="345"/>
      <c r="C194" s="345"/>
      <c r="D194" s="42" t="s">
        <v>194</v>
      </c>
      <c r="E194" s="43"/>
      <c r="F194" s="43" t="s">
        <v>195</v>
      </c>
      <c r="G194" s="273">
        <f>G196</f>
        <v>4211.6000000000004</v>
      </c>
      <c r="H194" s="273">
        <f>H196</f>
        <v>4368.2</v>
      </c>
    </row>
    <row r="195" spans="2:8" ht="45" customHeight="1" x14ac:dyDescent="0.25">
      <c r="B195" s="345"/>
      <c r="C195" s="345"/>
      <c r="D195" s="354" t="s">
        <v>207</v>
      </c>
      <c r="E195" s="355"/>
      <c r="F195" s="316" t="s">
        <v>208</v>
      </c>
      <c r="G195" s="273">
        <f>G196</f>
        <v>4211.6000000000004</v>
      </c>
      <c r="H195" s="273">
        <f>H196</f>
        <v>4368.2</v>
      </c>
    </row>
    <row r="196" spans="2:8" ht="52.5" customHeight="1" x14ac:dyDescent="0.25">
      <c r="B196" s="345"/>
      <c r="C196" s="345"/>
      <c r="D196" s="42" t="s">
        <v>209</v>
      </c>
      <c r="E196" s="42"/>
      <c r="F196" s="298" t="s">
        <v>210</v>
      </c>
      <c r="G196" s="273">
        <f>G197</f>
        <v>4211.6000000000004</v>
      </c>
      <c r="H196" s="273">
        <f>H197</f>
        <v>4368.2</v>
      </c>
    </row>
    <row r="197" spans="2:8" ht="30" customHeight="1" x14ac:dyDescent="0.25">
      <c r="B197" s="345"/>
      <c r="C197" s="345"/>
      <c r="D197" s="42"/>
      <c r="E197" s="297" t="s">
        <v>65</v>
      </c>
      <c r="F197" s="289" t="s">
        <v>66</v>
      </c>
      <c r="G197" s="273">
        <v>4211.6000000000004</v>
      </c>
      <c r="H197" s="273">
        <v>4368.2</v>
      </c>
    </row>
    <row r="198" spans="2:8" ht="15" x14ac:dyDescent="0.25">
      <c r="B198" s="345"/>
      <c r="C198" s="300">
        <v>1100</v>
      </c>
      <c r="D198" s="317"/>
      <c r="E198" s="286"/>
      <c r="F198" s="287" t="s">
        <v>460</v>
      </c>
      <c r="G198" s="273">
        <f>G199</f>
        <v>6248.2</v>
      </c>
      <c r="H198" s="273">
        <f>H199</f>
        <v>6248.2</v>
      </c>
    </row>
    <row r="199" spans="2:8" ht="15" x14ac:dyDescent="0.25">
      <c r="B199" s="345"/>
      <c r="C199" s="317">
        <v>1101</v>
      </c>
      <c r="D199" s="317"/>
      <c r="E199" s="357"/>
      <c r="F199" s="287" t="s">
        <v>461</v>
      </c>
      <c r="G199" s="273">
        <f>G200</f>
        <v>6248.2</v>
      </c>
      <c r="H199" s="273">
        <f>H200</f>
        <v>6248.2</v>
      </c>
    </row>
    <row r="200" spans="2:8" ht="51" customHeight="1" x14ac:dyDescent="0.25">
      <c r="B200" s="345"/>
      <c r="C200" s="317"/>
      <c r="D200" s="42" t="s">
        <v>75</v>
      </c>
      <c r="E200" s="286"/>
      <c r="F200" s="287" t="s">
        <v>76</v>
      </c>
      <c r="G200" s="273">
        <f>G201+G211+G220</f>
        <v>6248.2</v>
      </c>
      <c r="H200" s="273">
        <f>H201+H211+H220</f>
        <v>6248.2</v>
      </c>
    </row>
    <row r="201" spans="2:8" ht="33" customHeight="1" x14ac:dyDescent="0.25">
      <c r="B201" s="345"/>
      <c r="C201" s="317"/>
      <c r="D201" s="42" t="s">
        <v>77</v>
      </c>
      <c r="E201" s="43"/>
      <c r="F201" s="43" t="s">
        <v>78</v>
      </c>
      <c r="G201" s="273">
        <f>G205+G202+G208</f>
        <v>5637.2</v>
      </c>
      <c r="H201" s="273">
        <f>H205+H202+H208</f>
        <v>5637.2</v>
      </c>
    </row>
    <row r="202" spans="2:8" ht="54" customHeight="1" x14ac:dyDescent="0.25">
      <c r="B202" s="345"/>
      <c r="C202" s="317"/>
      <c r="D202" s="42" t="s">
        <v>79</v>
      </c>
      <c r="E202" s="288"/>
      <c r="F202" s="288" t="s">
        <v>462</v>
      </c>
      <c r="G202" s="273">
        <f>G203</f>
        <v>5162.2</v>
      </c>
      <c r="H202" s="273">
        <f>H203</f>
        <v>5162.2</v>
      </c>
    </row>
    <row r="203" spans="2:8" ht="59.25" customHeight="1" x14ac:dyDescent="0.25">
      <c r="B203" s="345"/>
      <c r="C203" s="317"/>
      <c r="D203" s="42" t="s">
        <v>81</v>
      </c>
      <c r="E203" s="277"/>
      <c r="F203" s="277" t="s">
        <v>15</v>
      </c>
      <c r="G203" s="273">
        <f>G204</f>
        <v>5162.2</v>
      </c>
      <c r="H203" s="273">
        <f>H204</f>
        <v>5162.2</v>
      </c>
    </row>
    <row r="204" spans="2:8" ht="51.75" customHeight="1" x14ac:dyDescent="0.25">
      <c r="B204" s="345"/>
      <c r="C204" s="317"/>
      <c r="D204" s="42"/>
      <c r="E204" s="278" t="s">
        <v>16</v>
      </c>
      <c r="F204" s="289" t="s">
        <v>17</v>
      </c>
      <c r="G204" s="273">
        <v>5162.2</v>
      </c>
      <c r="H204" s="273">
        <v>5162.2</v>
      </c>
    </row>
    <row r="205" spans="2:8" ht="51.75" customHeight="1" x14ac:dyDescent="0.25">
      <c r="B205" s="345"/>
      <c r="C205" s="317"/>
      <c r="D205" s="42" t="s">
        <v>82</v>
      </c>
      <c r="E205" s="43"/>
      <c r="F205" s="43" t="s">
        <v>83</v>
      </c>
      <c r="G205" s="273">
        <f>G206</f>
        <v>430</v>
      </c>
      <c r="H205" s="273">
        <f>H206</f>
        <v>430</v>
      </c>
    </row>
    <row r="206" spans="2:8" ht="36.75" customHeight="1" x14ac:dyDescent="0.25">
      <c r="B206" s="345"/>
      <c r="C206" s="317"/>
      <c r="D206" s="42" t="s">
        <v>84</v>
      </c>
      <c r="E206" s="280"/>
      <c r="F206" s="287" t="s">
        <v>85</v>
      </c>
      <c r="G206" s="273">
        <f>G207</f>
        <v>430</v>
      </c>
      <c r="H206" s="273">
        <f>H207</f>
        <v>430</v>
      </c>
    </row>
    <row r="207" spans="2:8" ht="47.25" customHeight="1" x14ac:dyDescent="0.25">
      <c r="B207" s="345"/>
      <c r="C207" s="317"/>
      <c r="D207" s="42"/>
      <c r="E207" s="278" t="s">
        <v>16</v>
      </c>
      <c r="F207" s="289" t="s">
        <v>17</v>
      </c>
      <c r="G207" s="273">
        <v>430</v>
      </c>
      <c r="H207" s="273">
        <v>430</v>
      </c>
    </row>
    <row r="208" spans="2:8" ht="63" customHeight="1" x14ac:dyDescent="0.25">
      <c r="B208" s="345"/>
      <c r="C208" s="317"/>
      <c r="D208" s="42" t="s">
        <v>86</v>
      </c>
      <c r="E208" s="288"/>
      <c r="F208" s="288" t="s">
        <v>463</v>
      </c>
      <c r="G208" s="273">
        <f>G209</f>
        <v>45</v>
      </c>
      <c r="H208" s="273">
        <f>H209</f>
        <v>45</v>
      </c>
    </row>
    <row r="209" spans="2:8" ht="36" customHeight="1" x14ac:dyDescent="0.25">
      <c r="B209" s="345"/>
      <c r="C209" s="317"/>
      <c r="D209" s="42" t="s">
        <v>88</v>
      </c>
      <c r="E209" s="280"/>
      <c r="F209" s="280" t="s">
        <v>89</v>
      </c>
      <c r="G209" s="273">
        <f>G210</f>
        <v>45</v>
      </c>
      <c r="H209" s="273">
        <f>H210</f>
        <v>45</v>
      </c>
    </row>
    <row r="210" spans="2:8" ht="47.25" customHeight="1" x14ac:dyDescent="0.25">
      <c r="B210" s="345"/>
      <c r="C210" s="317"/>
      <c r="D210" s="42"/>
      <c r="E210" s="278" t="s">
        <v>16</v>
      </c>
      <c r="F210" s="289" t="s">
        <v>17</v>
      </c>
      <c r="G210" s="273">
        <v>45</v>
      </c>
      <c r="H210" s="273">
        <v>45</v>
      </c>
    </row>
    <row r="211" spans="2:8" ht="45.75" customHeight="1" x14ac:dyDescent="0.25">
      <c r="B211" s="345"/>
      <c r="C211" s="317"/>
      <c r="D211" s="42" t="s">
        <v>90</v>
      </c>
      <c r="E211" s="43"/>
      <c r="F211" s="43" t="s">
        <v>91</v>
      </c>
      <c r="G211" s="273">
        <f>G212+G217</f>
        <v>525</v>
      </c>
      <c r="H211" s="273">
        <f>H212+H217</f>
        <v>525</v>
      </c>
    </row>
    <row r="212" spans="2:8" ht="67.150000000000006" customHeight="1" x14ac:dyDescent="0.25">
      <c r="B212" s="345"/>
      <c r="C212" s="317"/>
      <c r="D212" s="42" t="s">
        <v>92</v>
      </c>
      <c r="E212" s="43"/>
      <c r="F212" s="43" t="s">
        <v>93</v>
      </c>
      <c r="G212" s="273">
        <f>G213+G215</f>
        <v>495</v>
      </c>
      <c r="H212" s="273">
        <f>H213+H215</f>
        <v>495</v>
      </c>
    </row>
    <row r="213" spans="2:8" ht="34.9" customHeight="1" x14ac:dyDescent="0.25">
      <c r="B213" s="345"/>
      <c r="C213" s="317"/>
      <c r="D213" s="42" t="s">
        <v>94</v>
      </c>
      <c r="E213" s="280"/>
      <c r="F213" s="280" t="s">
        <v>95</v>
      </c>
      <c r="G213" s="273">
        <f>G214</f>
        <v>450</v>
      </c>
      <c r="H213" s="273">
        <f>H214</f>
        <v>450</v>
      </c>
    </row>
    <row r="214" spans="2:8" ht="46.5" customHeight="1" x14ac:dyDescent="0.25">
      <c r="B214" s="345"/>
      <c r="C214" s="317"/>
      <c r="D214" s="42"/>
      <c r="E214" s="278" t="s">
        <v>16</v>
      </c>
      <c r="F214" s="289" t="s">
        <v>17</v>
      </c>
      <c r="G214" s="273">
        <v>450</v>
      </c>
      <c r="H214" s="273">
        <v>450</v>
      </c>
    </row>
    <row r="215" spans="2:8" ht="46.5" customHeight="1" x14ac:dyDescent="0.25">
      <c r="B215" s="345"/>
      <c r="C215" s="317"/>
      <c r="D215" s="42" t="s">
        <v>96</v>
      </c>
      <c r="E215" s="280"/>
      <c r="F215" s="280" t="s">
        <v>97</v>
      </c>
      <c r="G215" s="273">
        <f>G216</f>
        <v>45</v>
      </c>
      <c r="H215" s="273">
        <f>H216</f>
        <v>45</v>
      </c>
    </row>
    <row r="216" spans="2:8" ht="46.5" customHeight="1" x14ac:dyDescent="0.25">
      <c r="B216" s="345"/>
      <c r="C216" s="317"/>
      <c r="D216" s="42"/>
      <c r="E216" s="278" t="s">
        <v>16</v>
      </c>
      <c r="F216" s="289" t="s">
        <v>17</v>
      </c>
      <c r="G216" s="273">
        <v>45</v>
      </c>
      <c r="H216" s="273">
        <v>45</v>
      </c>
    </row>
    <row r="217" spans="2:8" ht="42" customHeight="1" x14ac:dyDescent="0.25">
      <c r="B217" s="345"/>
      <c r="C217" s="317"/>
      <c r="D217" s="42" t="s">
        <v>98</v>
      </c>
      <c r="E217" s="43"/>
      <c r="F217" s="43" t="s">
        <v>99</v>
      </c>
      <c r="G217" s="273">
        <f>G218</f>
        <v>30</v>
      </c>
      <c r="H217" s="273">
        <f>H218</f>
        <v>30</v>
      </c>
    </row>
    <row r="218" spans="2:8" ht="49.9" customHeight="1" x14ac:dyDescent="0.25">
      <c r="B218" s="345"/>
      <c r="C218" s="317"/>
      <c r="D218" s="42" t="s">
        <v>100</v>
      </c>
      <c r="E218" s="280"/>
      <c r="F218" s="280" t="s">
        <v>101</v>
      </c>
      <c r="G218" s="273">
        <f>G219</f>
        <v>30</v>
      </c>
      <c r="H218" s="273">
        <f>H219</f>
        <v>30</v>
      </c>
    </row>
    <row r="219" spans="2:8" ht="46.5" customHeight="1" x14ac:dyDescent="0.25">
      <c r="B219" s="345"/>
      <c r="C219" s="317"/>
      <c r="D219" s="42"/>
      <c r="E219" s="278" t="s">
        <v>16</v>
      </c>
      <c r="F219" s="289" t="s">
        <v>17</v>
      </c>
      <c r="G219" s="273">
        <v>30</v>
      </c>
      <c r="H219" s="273">
        <v>30</v>
      </c>
    </row>
    <row r="220" spans="2:8" ht="53.45" customHeight="1" x14ac:dyDescent="0.25">
      <c r="B220" s="345"/>
      <c r="C220" s="317"/>
      <c r="D220" s="42" t="s">
        <v>102</v>
      </c>
      <c r="E220" s="43"/>
      <c r="F220" s="43" t="s">
        <v>103</v>
      </c>
      <c r="G220" s="273">
        <f>G221+G226</f>
        <v>86</v>
      </c>
      <c r="H220" s="273">
        <f>H221+H226</f>
        <v>86</v>
      </c>
    </row>
    <row r="221" spans="2:8" ht="63.75" customHeight="1" x14ac:dyDescent="0.25">
      <c r="B221" s="345"/>
      <c r="C221" s="317"/>
      <c r="D221" s="42" t="s">
        <v>104</v>
      </c>
      <c r="E221" s="43"/>
      <c r="F221" s="43" t="s">
        <v>105</v>
      </c>
      <c r="G221" s="273">
        <f>G222+G224</f>
        <v>46</v>
      </c>
      <c r="H221" s="273">
        <f>H222+H224</f>
        <v>46</v>
      </c>
    </row>
    <row r="222" spans="2:8" ht="34.15" customHeight="1" x14ac:dyDescent="0.25">
      <c r="B222" s="345"/>
      <c r="C222" s="317"/>
      <c r="D222" s="42" t="s">
        <v>106</v>
      </c>
      <c r="E222" s="280"/>
      <c r="F222" s="280" t="s">
        <v>107</v>
      </c>
      <c r="G222" s="273">
        <f>G223</f>
        <v>5</v>
      </c>
      <c r="H222" s="273">
        <f>H223</f>
        <v>5</v>
      </c>
    </row>
    <row r="223" spans="2:8" ht="44.25" customHeight="1" x14ac:dyDescent="0.25">
      <c r="B223" s="345"/>
      <c r="C223" s="317"/>
      <c r="D223" s="290"/>
      <c r="E223" s="278" t="s">
        <v>16</v>
      </c>
      <c r="F223" s="289" t="s">
        <v>17</v>
      </c>
      <c r="G223" s="273">
        <v>5</v>
      </c>
      <c r="H223" s="273">
        <v>5</v>
      </c>
    </row>
    <row r="224" spans="2:8" ht="36" customHeight="1" x14ac:dyDescent="0.25">
      <c r="B224" s="345"/>
      <c r="C224" s="317"/>
      <c r="D224" s="42" t="s">
        <v>108</v>
      </c>
      <c r="E224" s="280"/>
      <c r="F224" s="280" t="s">
        <v>109</v>
      </c>
      <c r="G224" s="273">
        <f>G225</f>
        <v>41</v>
      </c>
      <c r="H224" s="273">
        <f>H225</f>
        <v>41</v>
      </c>
    </row>
    <row r="225" spans="2:8" ht="48.75" customHeight="1" x14ac:dyDescent="0.25">
      <c r="B225" s="345"/>
      <c r="C225" s="317"/>
      <c r="D225" s="290"/>
      <c r="E225" s="278" t="s">
        <v>16</v>
      </c>
      <c r="F225" s="289" t="s">
        <v>17</v>
      </c>
      <c r="G225" s="273">
        <v>41</v>
      </c>
      <c r="H225" s="273">
        <v>41</v>
      </c>
    </row>
    <row r="226" spans="2:8" ht="48.75" customHeight="1" x14ac:dyDescent="0.25">
      <c r="B226" s="345"/>
      <c r="C226" s="317"/>
      <c r="D226" s="42" t="s">
        <v>110</v>
      </c>
      <c r="E226" s="280"/>
      <c r="F226" s="280" t="s">
        <v>111</v>
      </c>
      <c r="G226" s="273">
        <f>G227</f>
        <v>40</v>
      </c>
      <c r="H226" s="273">
        <f>H227</f>
        <v>40</v>
      </c>
    </row>
    <row r="227" spans="2:8" ht="48.75" customHeight="1" x14ac:dyDescent="0.25">
      <c r="B227" s="345"/>
      <c r="C227" s="317"/>
      <c r="D227" s="42" t="s">
        <v>112</v>
      </c>
      <c r="E227" s="280"/>
      <c r="F227" s="280" t="s">
        <v>113</v>
      </c>
      <c r="G227" s="273">
        <f>G228</f>
        <v>40</v>
      </c>
      <c r="H227" s="273">
        <f>H228</f>
        <v>40</v>
      </c>
    </row>
    <row r="228" spans="2:8" ht="48.75" customHeight="1" x14ac:dyDescent="0.25">
      <c r="B228" s="345"/>
      <c r="C228" s="317"/>
      <c r="D228" s="290"/>
      <c r="E228" s="278" t="s">
        <v>16</v>
      </c>
      <c r="F228" s="289" t="s">
        <v>17</v>
      </c>
      <c r="G228" s="273">
        <v>40</v>
      </c>
      <c r="H228" s="273">
        <v>40</v>
      </c>
    </row>
    <row r="229" spans="2:8" ht="34.5" customHeight="1" x14ac:dyDescent="0.2">
      <c r="B229" s="344">
        <v>563</v>
      </c>
      <c r="C229" s="345"/>
      <c r="D229" s="346"/>
      <c r="E229" s="347"/>
      <c r="F229" s="315" t="s">
        <v>464</v>
      </c>
      <c r="G229" s="271">
        <f>G230+G287+G355+G339+G327+G346</f>
        <v>98107.857949999991</v>
      </c>
      <c r="H229" s="271">
        <f>H230+H287+H355+H339+H327+H346</f>
        <v>79913.717139999993</v>
      </c>
    </row>
    <row r="230" spans="2:8" ht="18.75" customHeight="1" x14ac:dyDescent="0.25">
      <c r="B230" s="345"/>
      <c r="C230" s="300" t="s">
        <v>424</v>
      </c>
      <c r="D230" s="300"/>
      <c r="E230" s="317"/>
      <c r="F230" s="349" t="s">
        <v>425</v>
      </c>
      <c r="G230" s="8">
        <f>G236+G269+G231+G264</f>
        <v>32103.899999999998</v>
      </c>
      <c r="H230" s="8">
        <f>H236+H269+H231+H264</f>
        <v>32107.199999999997</v>
      </c>
    </row>
    <row r="231" spans="2:8" ht="44.25" customHeight="1" x14ac:dyDescent="0.25">
      <c r="B231" s="345"/>
      <c r="C231" s="300" t="s">
        <v>465</v>
      </c>
      <c r="D231" s="300"/>
      <c r="E231" s="317"/>
      <c r="F231" s="284" t="s">
        <v>466</v>
      </c>
      <c r="G231" s="8">
        <f t="shared" ref="G231:H234" si="10">G232</f>
        <v>1372.8</v>
      </c>
      <c r="H231" s="8">
        <f t="shared" si="10"/>
        <v>1372.8</v>
      </c>
    </row>
    <row r="232" spans="2:8" ht="18.75" customHeight="1" x14ac:dyDescent="0.25">
      <c r="B232" s="345"/>
      <c r="C232" s="300"/>
      <c r="D232" s="285" t="s">
        <v>363</v>
      </c>
      <c r="E232" s="285"/>
      <c r="F232" s="328" t="s">
        <v>364</v>
      </c>
      <c r="G232" s="8">
        <f t="shared" si="10"/>
        <v>1372.8</v>
      </c>
      <c r="H232" s="8">
        <f t="shared" si="10"/>
        <v>1372.8</v>
      </c>
    </row>
    <row r="233" spans="2:8" ht="30.75" customHeight="1" x14ac:dyDescent="0.25">
      <c r="B233" s="345"/>
      <c r="C233" s="300"/>
      <c r="D233" s="42" t="s">
        <v>365</v>
      </c>
      <c r="E233" s="10"/>
      <c r="F233" s="43" t="s">
        <v>366</v>
      </c>
      <c r="G233" s="8">
        <f t="shared" si="10"/>
        <v>1372.8</v>
      </c>
      <c r="H233" s="8">
        <f t="shared" si="10"/>
        <v>1372.8</v>
      </c>
    </row>
    <row r="234" spans="2:8" ht="18.75" customHeight="1" x14ac:dyDescent="0.25">
      <c r="B234" s="345"/>
      <c r="C234" s="300"/>
      <c r="D234" s="42" t="s">
        <v>367</v>
      </c>
      <c r="E234" s="43"/>
      <c r="F234" s="43" t="s">
        <v>368</v>
      </c>
      <c r="G234" s="8">
        <f t="shared" si="10"/>
        <v>1372.8</v>
      </c>
      <c r="H234" s="8">
        <f t="shared" si="10"/>
        <v>1372.8</v>
      </c>
    </row>
    <row r="235" spans="2:8" ht="75.75" customHeight="1" x14ac:dyDescent="0.25">
      <c r="B235" s="345"/>
      <c r="C235" s="300"/>
      <c r="D235" s="42"/>
      <c r="E235" s="285" t="s">
        <v>249</v>
      </c>
      <c r="F235" s="283" t="s">
        <v>250</v>
      </c>
      <c r="G235" s="8">
        <v>1372.8</v>
      </c>
      <c r="H235" s="8">
        <v>1372.8</v>
      </c>
    </row>
    <row r="236" spans="2:8" ht="66" customHeight="1" x14ac:dyDescent="0.25">
      <c r="B236" s="345"/>
      <c r="C236" s="300" t="s">
        <v>467</v>
      </c>
      <c r="D236" s="300"/>
      <c r="E236" s="317"/>
      <c r="F236" s="284" t="s">
        <v>468</v>
      </c>
      <c r="G236" s="8">
        <f>G237</f>
        <v>28812.2</v>
      </c>
      <c r="H236" s="8">
        <f>H237</f>
        <v>28813.5</v>
      </c>
    </row>
    <row r="237" spans="2:8" ht="19.899999999999999" customHeight="1" x14ac:dyDescent="0.25">
      <c r="B237" s="345"/>
      <c r="C237" s="300"/>
      <c r="D237" s="285" t="s">
        <v>363</v>
      </c>
      <c r="E237" s="285"/>
      <c r="F237" s="328" t="s">
        <v>364</v>
      </c>
      <c r="G237" s="8">
        <f>G238</f>
        <v>28812.2</v>
      </c>
      <c r="H237" s="8">
        <f>H238</f>
        <v>28813.5</v>
      </c>
    </row>
    <row r="238" spans="2:8" ht="30.75" customHeight="1" x14ac:dyDescent="0.25">
      <c r="B238" s="345"/>
      <c r="C238" s="300"/>
      <c r="D238" s="42" t="s">
        <v>365</v>
      </c>
      <c r="E238" s="10"/>
      <c r="F238" s="43" t="s">
        <v>366</v>
      </c>
      <c r="G238" s="8">
        <f>G239+G245+G251+G254+G261+G256+G258+G243+G248</f>
        <v>28812.2</v>
      </c>
      <c r="H238" s="8">
        <f>H239+H245+H251+H254+H261+H256+H258+H243+H248</f>
        <v>28813.5</v>
      </c>
    </row>
    <row r="239" spans="2:8" ht="36.75" customHeight="1" x14ac:dyDescent="0.25">
      <c r="B239" s="345"/>
      <c r="C239" s="300"/>
      <c r="D239" s="42" t="s">
        <v>375</v>
      </c>
      <c r="E239" s="292"/>
      <c r="F239" s="43" t="s">
        <v>276</v>
      </c>
      <c r="G239" s="8">
        <f>G240+G241+G242</f>
        <v>26945.899999999998</v>
      </c>
      <c r="H239" s="8">
        <f>H240+H241+H242</f>
        <v>26945.899999999998</v>
      </c>
    </row>
    <row r="240" spans="2:8" ht="77.25" customHeight="1" x14ac:dyDescent="0.25">
      <c r="B240" s="345"/>
      <c r="C240" s="300"/>
      <c r="D240" s="296"/>
      <c r="E240" s="285" t="s">
        <v>249</v>
      </c>
      <c r="F240" s="283" t="s">
        <v>250</v>
      </c>
      <c r="G240" s="321">
        <v>22044.1</v>
      </c>
      <c r="H240" s="321">
        <v>22044.1</v>
      </c>
    </row>
    <row r="241" spans="2:8" ht="34.15" customHeight="1" x14ac:dyDescent="0.25">
      <c r="B241" s="345"/>
      <c r="C241" s="300"/>
      <c r="D241" s="296"/>
      <c r="E241" s="285" t="s">
        <v>73</v>
      </c>
      <c r="F241" s="283" t="s">
        <v>74</v>
      </c>
      <c r="G241" s="321">
        <v>4744.3</v>
      </c>
      <c r="H241" s="321">
        <v>4744.3</v>
      </c>
    </row>
    <row r="242" spans="2:8" ht="17.25" customHeight="1" x14ac:dyDescent="0.25">
      <c r="B242" s="345"/>
      <c r="C242" s="300"/>
      <c r="D242" s="300"/>
      <c r="E242" s="296">
        <v>800</v>
      </c>
      <c r="F242" s="284" t="s">
        <v>132</v>
      </c>
      <c r="G242" s="8">
        <v>157.5</v>
      </c>
      <c r="H242" s="8">
        <v>157.5</v>
      </c>
    </row>
    <row r="243" spans="2:8" ht="50.25" customHeight="1" x14ac:dyDescent="0.25">
      <c r="B243" s="345"/>
      <c r="C243" s="300"/>
      <c r="D243" s="42" t="s">
        <v>378</v>
      </c>
      <c r="E243" s="297"/>
      <c r="F243" s="318" t="s">
        <v>379</v>
      </c>
      <c r="G243" s="8">
        <f>G244</f>
        <v>881.1</v>
      </c>
      <c r="H243" s="8">
        <f>H244</f>
        <v>881.1</v>
      </c>
    </row>
    <row r="244" spans="2:8" ht="78" customHeight="1" x14ac:dyDescent="0.25">
      <c r="B244" s="345"/>
      <c r="C244" s="300"/>
      <c r="D244" s="297"/>
      <c r="E244" s="285" t="s">
        <v>249</v>
      </c>
      <c r="F244" s="283" t="s">
        <v>250</v>
      </c>
      <c r="G244" s="321">
        <v>881.1</v>
      </c>
      <c r="H244" s="321">
        <v>881.1</v>
      </c>
    </row>
    <row r="245" spans="2:8" ht="81.75" customHeight="1" x14ac:dyDescent="0.25">
      <c r="B245" s="345"/>
      <c r="C245" s="300"/>
      <c r="D245" s="42" t="s">
        <v>380</v>
      </c>
      <c r="E245" s="324"/>
      <c r="F245" s="302" t="s">
        <v>381</v>
      </c>
      <c r="G245" s="8">
        <f>G246+G247</f>
        <v>109.7</v>
      </c>
      <c r="H245" s="8">
        <f>H246+H247</f>
        <v>109.7</v>
      </c>
    </row>
    <row r="246" spans="2:8" ht="81" customHeight="1" x14ac:dyDescent="0.25">
      <c r="B246" s="345"/>
      <c r="C246" s="300"/>
      <c r="D246" s="323"/>
      <c r="E246" s="285" t="s">
        <v>249</v>
      </c>
      <c r="F246" s="283" t="s">
        <v>250</v>
      </c>
      <c r="G246" s="8">
        <v>107.7</v>
      </c>
      <c r="H246" s="8">
        <v>107.7</v>
      </c>
    </row>
    <row r="247" spans="2:8" ht="35.25" customHeight="1" x14ac:dyDescent="0.25">
      <c r="B247" s="345"/>
      <c r="C247" s="300"/>
      <c r="D247" s="323"/>
      <c r="E247" s="285" t="s">
        <v>73</v>
      </c>
      <c r="F247" s="283" t="s">
        <v>74</v>
      </c>
      <c r="G247" s="8">
        <v>2</v>
      </c>
      <c r="H247" s="8">
        <v>2</v>
      </c>
    </row>
    <row r="248" spans="2:8" ht="76.5" customHeight="1" x14ac:dyDescent="0.25">
      <c r="B248" s="345"/>
      <c r="C248" s="300"/>
      <c r="D248" s="42" t="s">
        <v>382</v>
      </c>
      <c r="E248" s="297"/>
      <c r="F248" s="319" t="s">
        <v>383</v>
      </c>
      <c r="G248" s="8">
        <f>G249+G250</f>
        <v>1.2</v>
      </c>
      <c r="H248" s="8">
        <f>H249+H250</f>
        <v>1.2</v>
      </c>
    </row>
    <row r="249" spans="2:8" ht="78" customHeight="1" x14ac:dyDescent="0.25">
      <c r="B249" s="345"/>
      <c r="C249" s="300"/>
      <c r="D249" s="323"/>
      <c r="E249" s="285" t="s">
        <v>249</v>
      </c>
      <c r="F249" s="283" t="s">
        <v>250</v>
      </c>
      <c r="G249" s="8">
        <v>1</v>
      </c>
      <c r="H249" s="8">
        <v>1</v>
      </c>
    </row>
    <row r="250" spans="2:8" ht="35.25" customHeight="1" x14ac:dyDescent="0.25">
      <c r="B250" s="345"/>
      <c r="C250" s="300"/>
      <c r="D250" s="323"/>
      <c r="E250" s="285" t="s">
        <v>73</v>
      </c>
      <c r="F250" s="283" t="s">
        <v>74</v>
      </c>
      <c r="G250" s="8">
        <v>0.2</v>
      </c>
      <c r="H250" s="8">
        <v>0.2</v>
      </c>
    </row>
    <row r="251" spans="2:8" ht="62.45" customHeight="1" x14ac:dyDescent="0.25">
      <c r="B251" s="345"/>
      <c r="C251" s="300"/>
      <c r="D251" s="42" t="s">
        <v>384</v>
      </c>
      <c r="E251" s="332"/>
      <c r="F251" s="318" t="s">
        <v>385</v>
      </c>
      <c r="G251" s="8">
        <f>G252+G253</f>
        <v>422.2</v>
      </c>
      <c r="H251" s="8">
        <f>H252+H253</f>
        <v>423.5</v>
      </c>
    </row>
    <row r="252" spans="2:8" ht="81" customHeight="1" x14ac:dyDescent="0.25">
      <c r="B252" s="345"/>
      <c r="C252" s="300"/>
      <c r="D252" s="296"/>
      <c r="E252" s="285" t="s">
        <v>249</v>
      </c>
      <c r="F252" s="283" t="s">
        <v>250</v>
      </c>
      <c r="G252" s="8">
        <v>325.5</v>
      </c>
      <c r="H252" s="8">
        <v>325.5</v>
      </c>
    </row>
    <row r="253" spans="2:8" ht="30.6" customHeight="1" x14ac:dyDescent="0.25">
      <c r="B253" s="345"/>
      <c r="C253" s="300"/>
      <c r="D253" s="296"/>
      <c r="E253" s="285" t="s">
        <v>73</v>
      </c>
      <c r="F253" s="283" t="s">
        <v>74</v>
      </c>
      <c r="G253" s="8">
        <v>96.7</v>
      </c>
      <c r="H253" s="8">
        <v>98</v>
      </c>
    </row>
    <row r="254" spans="2:8" ht="33" customHeight="1" x14ac:dyDescent="0.25">
      <c r="B254" s="345"/>
      <c r="C254" s="300"/>
      <c r="D254" s="42" t="s">
        <v>386</v>
      </c>
      <c r="E254" s="332"/>
      <c r="F254" s="318" t="s">
        <v>387</v>
      </c>
      <c r="G254" s="8">
        <f>G255</f>
        <v>3.9</v>
      </c>
      <c r="H254" s="8">
        <f>H255</f>
        <v>3.9</v>
      </c>
    </row>
    <row r="255" spans="2:8" ht="30.75" customHeight="1" x14ac:dyDescent="0.25">
      <c r="B255" s="345"/>
      <c r="C255" s="300"/>
      <c r="D255" s="323"/>
      <c r="E255" s="285" t="s">
        <v>73</v>
      </c>
      <c r="F255" s="283" t="s">
        <v>74</v>
      </c>
      <c r="G255" s="8">
        <v>3.9</v>
      </c>
      <c r="H255" s="8">
        <v>3.9</v>
      </c>
    </row>
    <row r="256" spans="2:8" ht="51" customHeight="1" x14ac:dyDescent="0.25">
      <c r="B256" s="345"/>
      <c r="C256" s="300"/>
      <c r="D256" s="42" t="s">
        <v>388</v>
      </c>
      <c r="E256" s="324"/>
      <c r="F256" s="316" t="s">
        <v>389</v>
      </c>
      <c r="G256" s="8">
        <f>G257</f>
        <v>43.7</v>
      </c>
      <c r="H256" s="8">
        <f>H257</f>
        <v>43.7</v>
      </c>
    </row>
    <row r="257" spans="2:8" ht="30.75" customHeight="1" x14ac:dyDescent="0.25">
      <c r="B257" s="345"/>
      <c r="C257" s="300"/>
      <c r="D257" s="323"/>
      <c r="E257" s="285" t="s">
        <v>73</v>
      </c>
      <c r="F257" s="283" t="s">
        <v>74</v>
      </c>
      <c r="G257" s="8">
        <v>43.7</v>
      </c>
      <c r="H257" s="8">
        <v>43.7</v>
      </c>
    </row>
    <row r="258" spans="2:8" ht="81" customHeight="1" x14ac:dyDescent="0.25">
      <c r="B258" s="345"/>
      <c r="C258" s="300"/>
      <c r="D258" s="42" t="s">
        <v>390</v>
      </c>
      <c r="E258" s="297"/>
      <c r="F258" s="318" t="s">
        <v>391</v>
      </c>
      <c r="G258" s="8">
        <f>G259+G260</f>
        <v>9.4</v>
      </c>
      <c r="H258" s="8">
        <f>H259+H260</f>
        <v>9.4</v>
      </c>
    </row>
    <row r="259" spans="2:8" ht="79.5" customHeight="1" x14ac:dyDescent="0.25">
      <c r="B259" s="345"/>
      <c r="C259" s="300"/>
      <c r="D259" s="296"/>
      <c r="E259" s="285" t="s">
        <v>249</v>
      </c>
      <c r="F259" s="283" t="s">
        <v>250</v>
      </c>
      <c r="G259" s="8">
        <v>7.9</v>
      </c>
      <c r="H259" s="8">
        <v>7.9</v>
      </c>
    </row>
    <row r="260" spans="2:8" ht="33.75" customHeight="1" x14ac:dyDescent="0.25">
      <c r="B260" s="345"/>
      <c r="C260" s="300"/>
      <c r="D260" s="296"/>
      <c r="E260" s="285" t="s">
        <v>73</v>
      </c>
      <c r="F260" s="283" t="s">
        <v>74</v>
      </c>
      <c r="G260" s="8">
        <v>1.5</v>
      </c>
      <c r="H260" s="8">
        <v>1.5</v>
      </c>
    </row>
    <row r="261" spans="2:8" ht="51" customHeight="1" x14ac:dyDescent="0.25">
      <c r="B261" s="345"/>
      <c r="C261" s="300"/>
      <c r="D261" s="42" t="s">
        <v>392</v>
      </c>
      <c r="E261" s="297"/>
      <c r="F261" s="318" t="s">
        <v>393</v>
      </c>
      <c r="G261" s="8">
        <f>G262+G263</f>
        <v>395.1</v>
      </c>
      <c r="H261" s="8">
        <f>H262+H263</f>
        <v>395.1</v>
      </c>
    </row>
    <row r="262" spans="2:8" ht="79.5" customHeight="1" x14ac:dyDescent="0.25">
      <c r="B262" s="345"/>
      <c r="C262" s="300"/>
      <c r="D262" s="296"/>
      <c r="E262" s="285" t="s">
        <v>249</v>
      </c>
      <c r="F262" s="283" t="s">
        <v>250</v>
      </c>
      <c r="G262" s="8">
        <v>380.1</v>
      </c>
      <c r="H262" s="8">
        <v>380.1</v>
      </c>
    </row>
    <row r="263" spans="2:8" ht="33.75" customHeight="1" x14ac:dyDescent="0.25">
      <c r="B263" s="345"/>
      <c r="C263" s="300"/>
      <c r="D263" s="296"/>
      <c r="E263" s="285" t="s">
        <v>73</v>
      </c>
      <c r="F263" s="283" t="s">
        <v>74</v>
      </c>
      <c r="G263" s="8">
        <v>15</v>
      </c>
      <c r="H263" s="8">
        <v>15</v>
      </c>
    </row>
    <row r="264" spans="2:8" ht="22.5" customHeight="1" x14ac:dyDescent="0.25">
      <c r="B264" s="345"/>
      <c r="C264" s="300" t="s">
        <v>469</v>
      </c>
      <c r="D264" s="296"/>
      <c r="E264" s="285"/>
      <c r="F264" s="283" t="s">
        <v>470</v>
      </c>
      <c r="G264" s="8">
        <f t="shared" ref="G264:H267" si="11">G265</f>
        <v>3.1</v>
      </c>
      <c r="H264" s="8">
        <f t="shared" si="11"/>
        <v>5.0999999999999996</v>
      </c>
    </row>
    <row r="265" spans="2:8" ht="21" customHeight="1" x14ac:dyDescent="0.25">
      <c r="B265" s="345"/>
      <c r="C265" s="300"/>
      <c r="D265" s="285" t="s">
        <v>363</v>
      </c>
      <c r="E265" s="285"/>
      <c r="F265" s="328" t="s">
        <v>364</v>
      </c>
      <c r="G265" s="8">
        <f t="shared" si="11"/>
        <v>3.1</v>
      </c>
      <c r="H265" s="8">
        <f t="shared" si="11"/>
        <v>5.0999999999999996</v>
      </c>
    </row>
    <row r="266" spans="2:8" ht="33.75" customHeight="1" x14ac:dyDescent="0.25">
      <c r="B266" s="345"/>
      <c r="C266" s="300"/>
      <c r="D266" s="42" t="s">
        <v>365</v>
      </c>
      <c r="E266" s="10"/>
      <c r="F266" s="43" t="s">
        <v>366</v>
      </c>
      <c r="G266" s="8">
        <f t="shared" si="11"/>
        <v>3.1</v>
      </c>
      <c r="H266" s="8">
        <f t="shared" si="11"/>
        <v>5.0999999999999996</v>
      </c>
    </row>
    <row r="267" spans="2:8" ht="62.25" customHeight="1" x14ac:dyDescent="0.25">
      <c r="B267" s="345"/>
      <c r="C267" s="300"/>
      <c r="D267" s="42" t="s">
        <v>394</v>
      </c>
      <c r="E267" s="285"/>
      <c r="F267" s="283" t="s">
        <v>395</v>
      </c>
      <c r="G267" s="8">
        <f t="shared" si="11"/>
        <v>3.1</v>
      </c>
      <c r="H267" s="8">
        <f t="shared" si="11"/>
        <v>5.0999999999999996</v>
      </c>
    </row>
    <row r="268" spans="2:8" ht="33.75" customHeight="1" x14ac:dyDescent="0.25">
      <c r="B268" s="345"/>
      <c r="C268" s="300"/>
      <c r="D268" s="296"/>
      <c r="E268" s="285" t="s">
        <v>73</v>
      </c>
      <c r="F268" s="283" t="s">
        <v>74</v>
      </c>
      <c r="G268" s="8">
        <v>3.1</v>
      </c>
      <c r="H268" s="8">
        <v>5.0999999999999996</v>
      </c>
    </row>
    <row r="269" spans="2:8" ht="21.75" customHeight="1" x14ac:dyDescent="0.25">
      <c r="B269" s="345"/>
      <c r="C269" s="300" t="s">
        <v>428</v>
      </c>
      <c r="D269" s="300"/>
      <c r="E269" s="317"/>
      <c r="F269" s="287" t="s">
        <v>429</v>
      </c>
      <c r="G269" s="8">
        <f>G270+G277</f>
        <v>1915.8</v>
      </c>
      <c r="H269" s="8">
        <f>H270+H277</f>
        <v>1915.8</v>
      </c>
    </row>
    <row r="270" spans="2:8" ht="34.5" customHeight="1" x14ac:dyDescent="0.25">
      <c r="B270" s="345"/>
      <c r="C270" s="300"/>
      <c r="D270" s="42" t="s">
        <v>8</v>
      </c>
      <c r="E270" s="274"/>
      <c r="F270" s="275" t="s">
        <v>9</v>
      </c>
      <c r="G270" s="8">
        <f>G271</f>
        <v>69.8</v>
      </c>
      <c r="H270" s="8">
        <f>H271</f>
        <v>69.8</v>
      </c>
    </row>
    <row r="271" spans="2:8" ht="15.75" customHeight="1" x14ac:dyDescent="0.25">
      <c r="B271" s="345"/>
      <c r="C271" s="300"/>
      <c r="D271" s="42" t="s">
        <v>67</v>
      </c>
      <c r="E271" s="284"/>
      <c r="F271" s="284" t="s">
        <v>68</v>
      </c>
      <c r="G271" s="8">
        <f>G272</f>
        <v>69.8</v>
      </c>
      <c r="H271" s="8">
        <f>H272</f>
        <v>69.8</v>
      </c>
    </row>
    <row r="272" spans="2:8" ht="33" customHeight="1" x14ac:dyDescent="0.25">
      <c r="B272" s="345"/>
      <c r="C272" s="300"/>
      <c r="D272" s="42" t="s">
        <v>69</v>
      </c>
      <c r="E272" s="43"/>
      <c r="F272" s="43" t="s">
        <v>70</v>
      </c>
      <c r="G272" s="8">
        <f>G275+G273</f>
        <v>69.8</v>
      </c>
      <c r="H272" s="8">
        <f>H275+H273</f>
        <v>69.8</v>
      </c>
    </row>
    <row r="273" spans="2:8" ht="54" customHeight="1" x14ac:dyDescent="0.25">
      <c r="B273" s="345"/>
      <c r="C273" s="300"/>
      <c r="D273" s="42" t="s">
        <v>71</v>
      </c>
      <c r="E273" s="277"/>
      <c r="F273" s="277" t="s">
        <v>72</v>
      </c>
      <c r="G273" s="8">
        <f>G274</f>
        <v>10</v>
      </c>
      <c r="H273" s="8">
        <f>H274</f>
        <v>10</v>
      </c>
    </row>
    <row r="274" spans="2:8" ht="33" customHeight="1" x14ac:dyDescent="0.25">
      <c r="B274" s="345"/>
      <c r="C274" s="300"/>
      <c r="D274" s="42"/>
      <c r="E274" s="278" t="s">
        <v>65</v>
      </c>
      <c r="F274" s="283" t="s">
        <v>66</v>
      </c>
      <c r="G274" s="8">
        <v>10</v>
      </c>
      <c r="H274" s="8">
        <v>10</v>
      </c>
    </row>
    <row r="275" spans="2:8" ht="48.75" customHeight="1" x14ac:dyDescent="0.25">
      <c r="B275" s="345"/>
      <c r="C275" s="300"/>
      <c r="D275" s="42" t="s">
        <v>878</v>
      </c>
      <c r="E275" s="277"/>
      <c r="F275" s="277" t="s">
        <v>879</v>
      </c>
      <c r="G275" s="8">
        <f>G276</f>
        <v>59.8</v>
      </c>
      <c r="H275" s="8">
        <f>H276</f>
        <v>59.8</v>
      </c>
    </row>
    <row r="276" spans="2:8" ht="36.75" customHeight="1" x14ac:dyDescent="0.25">
      <c r="B276" s="345"/>
      <c r="C276" s="300"/>
      <c r="D276" s="42"/>
      <c r="E276" s="285" t="s">
        <v>73</v>
      </c>
      <c r="F276" s="283" t="s">
        <v>74</v>
      </c>
      <c r="G276" s="8">
        <v>59.8</v>
      </c>
      <c r="H276" s="8">
        <v>59.8</v>
      </c>
    </row>
    <row r="277" spans="2:8" ht="15.75" customHeight="1" x14ac:dyDescent="0.25">
      <c r="B277" s="345"/>
      <c r="C277" s="300"/>
      <c r="D277" s="285" t="s">
        <v>363</v>
      </c>
      <c r="E277" s="285"/>
      <c r="F277" s="319" t="s">
        <v>364</v>
      </c>
      <c r="G277" s="273">
        <f>G278+G284</f>
        <v>1846</v>
      </c>
      <c r="H277" s="273">
        <f>H278+H284</f>
        <v>1846</v>
      </c>
    </row>
    <row r="278" spans="2:8" ht="39" customHeight="1" x14ac:dyDescent="0.25">
      <c r="B278" s="345"/>
      <c r="C278" s="300"/>
      <c r="D278" s="42" t="s">
        <v>365</v>
      </c>
      <c r="E278" s="10"/>
      <c r="F278" s="43" t="s">
        <v>366</v>
      </c>
      <c r="G278" s="273">
        <f>G279+G281</f>
        <v>1646</v>
      </c>
      <c r="H278" s="273">
        <f>H279+H281</f>
        <v>1646</v>
      </c>
    </row>
    <row r="279" spans="2:8" ht="31.5" customHeight="1" x14ac:dyDescent="0.25">
      <c r="B279" s="345"/>
      <c r="C279" s="300"/>
      <c r="D279" s="42" t="s">
        <v>373</v>
      </c>
      <c r="E279" s="10"/>
      <c r="F279" s="284" t="s">
        <v>374</v>
      </c>
      <c r="G279" s="273">
        <f>G280</f>
        <v>50</v>
      </c>
      <c r="H279" s="273">
        <f>H280</f>
        <v>50</v>
      </c>
    </row>
    <row r="280" spans="2:8" ht="19.5" customHeight="1" x14ac:dyDescent="0.25">
      <c r="B280" s="345"/>
      <c r="C280" s="300"/>
      <c r="D280" s="285"/>
      <c r="E280" s="296">
        <v>800</v>
      </c>
      <c r="F280" s="284" t="s">
        <v>132</v>
      </c>
      <c r="G280" s="273">
        <v>50</v>
      </c>
      <c r="H280" s="273">
        <v>50</v>
      </c>
    </row>
    <row r="281" spans="2:8" ht="32.450000000000003" customHeight="1" x14ac:dyDescent="0.25">
      <c r="B281" s="345"/>
      <c r="C281" s="300"/>
      <c r="D281" s="42" t="s">
        <v>396</v>
      </c>
      <c r="E281" s="285"/>
      <c r="F281" s="299" t="s">
        <v>397</v>
      </c>
      <c r="G281" s="8">
        <f>G282+G283</f>
        <v>1596</v>
      </c>
      <c r="H281" s="8">
        <f>H282+H283</f>
        <v>1596</v>
      </c>
    </row>
    <row r="282" spans="2:8" ht="82.5" customHeight="1" x14ac:dyDescent="0.25">
      <c r="B282" s="345"/>
      <c r="C282" s="300"/>
      <c r="D282" s="296"/>
      <c r="E282" s="285" t="s">
        <v>249</v>
      </c>
      <c r="F282" s="283" t="s">
        <v>250</v>
      </c>
      <c r="G282" s="8">
        <v>1330.8</v>
      </c>
      <c r="H282" s="8">
        <v>1330.8</v>
      </c>
    </row>
    <row r="283" spans="2:8" ht="32.450000000000003" customHeight="1" x14ac:dyDescent="0.25">
      <c r="B283" s="345"/>
      <c r="C283" s="300"/>
      <c r="D283" s="296"/>
      <c r="E283" s="285" t="s">
        <v>73</v>
      </c>
      <c r="F283" s="283" t="s">
        <v>74</v>
      </c>
      <c r="G283" s="8">
        <v>265.2</v>
      </c>
      <c r="H283" s="8">
        <v>265.2</v>
      </c>
    </row>
    <row r="284" spans="2:8" ht="37.9" customHeight="1" x14ac:dyDescent="0.25">
      <c r="B284" s="345"/>
      <c r="C284" s="296"/>
      <c r="D284" s="42" t="s">
        <v>398</v>
      </c>
      <c r="E284" s="292"/>
      <c r="F284" s="43" t="s">
        <v>399</v>
      </c>
      <c r="G284" s="273">
        <f>G285</f>
        <v>200</v>
      </c>
      <c r="H284" s="273">
        <f>H285</f>
        <v>200</v>
      </c>
    </row>
    <row r="285" spans="2:8" ht="20.25" customHeight="1" x14ac:dyDescent="0.25">
      <c r="B285" s="345"/>
      <c r="C285" s="296"/>
      <c r="D285" s="42" t="s">
        <v>406</v>
      </c>
      <c r="E285" s="327"/>
      <c r="F285" s="43" t="s">
        <v>407</v>
      </c>
      <c r="G285" s="273">
        <f>G286</f>
        <v>200</v>
      </c>
      <c r="H285" s="273">
        <f>H286</f>
        <v>200</v>
      </c>
    </row>
    <row r="286" spans="2:8" ht="34.5" customHeight="1" x14ac:dyDescent="0.25">
      <c r="B286" s="345"/>
      <c r="C286" s="296"/>
      <c r="D286" s="7"/>
      <c r="E286" s="285" t="s">
        <v>73</v>
      </c>
      <c r="F286" s="283" t="s">
        <v>74</v>
      </c>
      <c r="G286" s="273">
        <v>200</v>
      </c>
      <c r="H286" s="273">
        <v>200</v>
      </c>
    </row>
    <row r="287" spans="2:8" ht="18" customHeight="1" x14ac:dyDescent="0.25">
      <c r="B287" s="345"/>
      <c r="C287" s="300" t="s">
        <v>471</v>
      </c>
      <c r="D287" s="317"/>
      <c r="E287" s="317"/>
      <c r="F287" s="358" t="s">
        <v>472</v>
      </c>
      <c r="G287" s="8">
        <f>G311+G288+G305+G299</f>
        <v>31306.37327</v>
      </c>
      <c r="H287" s="8">
        <f>H311+H288+H305+H299</f>
        <v>30219.989999999998</v>
      </c>
    </row>
    <row r="288" spans="2:8" ht="18" customHeight="1" x14ac:dyDescent="0.25">
      <c r="B288" s="345"/>
      <c r="C288" s="296" t="s">
        <v>473</v>
      </c>
      <c r="D288" s="308"/>
      <c r="E288" s="308"/>
      <c r="F288" s="359" t="s">
        <v>474</v>
      </c>
      <c r="G288" s="8">
        <f>G289</f>
        <v>657.91000000000008</v>
      </c>
      <c r="H288" s="8">
        <f>H289</f>
        <v>629.79999999999995</v>
      </c>
    </row>
    <row r="289" spans="2:8" ht="32.25" customHeight="1" x14ac:dyDescent="0.25">
      <c r="B289" s="345"/>
      <c r="C289" s="296"/>
      <c r="D289" s="42" t="s">
        <v>128</v>
      </c>
      <c r="E289" s="293"/>
      <c r="F289" s="284" t="s">
        <v>475</v>
      </c>
      <c r="G289" s="8">
        <f>G290</f>
        <v>657.91000000000008</v>
      </c>
      <c r="H289" s="8">
        <f>H290</f>
        <v>629.79999999999995</v>
      </c>
    </row>
    <row r="290" spans="2:8" ht="51.75" customHeight="1" x14ac:dyDescent="0.25">
      <c r="B290" s="345"/>
      <c r="C290" s="296"/>
      <c r="D290" s="42" t="s">
        <v>130</v>
      </c>
      <c r="E290" s="293"/>
      <c r="F290" s="43" t="s">
        <v>131</v>
      </c>
      <c r="G290" s="8">
        <f>G294+G291</f>
        <v>657.91000000000008</v>
      </c>
      <c r="H290" s="8">
        <f>H294+H291</f>
        <v>629.79999999999995</v>
      </c>
    </row>
    <row r="291" spans="2:8" ht="36" customHeight="1" x14ac:dyDescent="0.25">
      <c r="B291" s="345"/>
      <c r="C291" s="296"/>
      <c r="D291" s="42" t="s">
        <v>880</v>
      </c>
      <c r="E291" s="294"/>
      <c r="F291" s="294" t="s">
        <v>881</v>
      </c>
      <c r="G291" s="8">
        <f>G292</f>
        <v>500</v>
      </c>
      <c r="H291" s="8">
        <f>H292</f>
        <v>500</v>
      </c>
    </row>
    <row r="292" spans="2:8" ht="22.5" customHeight="1" x14ac:dyDescent="0.25">
      <c r="B292" s="345"/>
      <c r="C292" s="296"/>
      <c r="D292" s="42" t="s">
        <v>882</v>
      </c>
      <c r="E292" s="295"/>
      <c r="F292" s="295" t="s">
        <v>883</v>
      </c>
      <c r="G292" s="8">
        <f>G293</f>
        <v>500</v>
      </c>
      <c r="H292" s="8">
        <f>H293</f>
        <v>500</v>
      </c>
    </row>
    <row r="293" spans="2:8" ht="21" customHeight="1" x14ac:dyDescent="0.25">
      <c r="B293" s="345"/>
      <c r="C293" s="296"/>
      <c r="D293" s="42"/>
      <c r="E293" s="296">
        <v>800</v>
      </c>
      <c r="F293" s="284" t="s">
        <v>132</v>
      </c>
      <c r="G293" s="8">
        <v>500</v>
      </c>
      <c r="H293" s="8">
        <v>500</v>
      </c>
    </row>
    <row r="294" spans="2:8" ht="36.6" customHeight="1" x14ac:dyDescent="0.25">
      <c r="B294" s="345"/>
      <c r="C294" s="296"/>
      <c r="D294" s="42" t="s">
        <v>133</v>
      </c>
      <c r="E294" s="297"/>
      <c r="F294" s="318" t="s">
        <v>134</v>
      </c>
      <c r="G294" s="273">
        <f>G295+G297</f>
        <v>157.91000000000003</v>
      </c>
      <c r="H294" s="273">
        <f>H295+H297</f>
        <v>129.80000000000001</v>
      </c>
    </row>
    <row r="295" spans="2:8" ht="61.5" customHeight="1" x14ac:dyDescent="0.25">
      <c r="B295" s="345"/>
      <c r="C295" s="296"/>
      <c r="D295" s="42" t="s">
        <v>135</v>
      </c>
      <c r="E295" s="297"/>
      <c r="F295" s="299" t="s">
        <v>136</v>
      </c>
      <c r="G295" s="273">
        <f>G296</f>
        <v>1.58</v>
      </c>
      <c r="H295" s="273">
        <f>H296</f>
        <v>1.3</v>
      </c>
    </row>
    <row r="296" spans="2:8" ht="15.75" customHeight="1" x14ac:dyDescent="0.25">
      <c r="B296" s="345"/>
      <c r="C296" s="296"/>
      <c r="D296" s="7"/>
      <c r="E296" s="296">
        <v>800</v>
      </c>
      <c r="F296" s="284" t="s">
        <v>132</v>
      </c>
      <c r="G296" s="273">
        <v>1.58</v>
      </c>
      <c r="H296" s="356">
        <v>1.3</v>
      </c>
    </row>
    <row r="297" spans="2:8" ht="49.5" customHeight="1" x14ac:dyDescent="0.25">
      <c r="B297" s="345"/>
      <c r="C297" s="296"/>
      <c r="D297" s="42" t="s">
        <v>137</v>
      </c>
      <c r="E297" s="296"/>
      <c r="F297" s="284" t="s">
        <v>138</v>
      </c>
      <c r="G297" s="273">
        <f>G298</f>
        <v>156.33000000000001</v>
      </c>
      <c r="H297" s="273">
        <f>H298</f>
        <v>128.5</v>
      </c>
    </row>
    <row r="298" spans="2:8" ht="15.75" customHeight="1" x14ac:dyDescent="0.25">
      <c r="B298" s="345"/>
      <c r="C298" s="296"/>
      <c r="D298" s="7"/>
      <c r="E298" s="296">
        <v>800</v>
      </c>
      <c r="F298" s="284" t="s">
        <v>132</v>
      </c>
      <c r="G298" s="8">
        <v>156.33000000000001</v>
      </c>
      <c r="H298" s="8">
        <v>128.5</v>
      </c>
    </row>
    <row r="299" spans="2:8" ht="15.75" customHeight="1" x14ac:dyDescent="0.25">
      <c r="B299" s="345"/>
      <c r="C299" s="300" t="s">
        <v>476</v>
      </c>
      <c r="D299" s="7"/>
      <c r="E299" s="296"/>
      <c r="F299" s="284" t="s">
        <v>477</v>
      </c>
      <c r="G299" s="8">
        <f t="shared" ref="G299:H303" si="12">G300</f>
        <v>11242.89</v>
      </c>
      <c r="H299" s="8">
        <f t="shared" si="12"/>
        <v>9690.19</v>
      </c>
    </row>
    <row r="300" spans="2:8" ht="53.25" customHeight="1" x14ac:dyDescent="0.25">
      <c r="B300" s="345"/>
      <c r="C300" s="296"/>
      <c r="D300" s="42" t="s">
        <v>145</v>
      </c>
      <c r="E300" s="300"/>
      <c r="F300" s="287" t="s">
        <v>146</v>
      </c>
      <c r="G300" s="8">
        <f t="shared" si="12"/>
        <v>11242.89</v>
      </c>
      <c r="H300" s="8">
        <f t="shared" si="12"/>
        <v>9690.19</v>
      </c>
    </row>
    <row r="301" spans="2:8" ht="56.25" customHeight="1" x14ac:dyDescent="0.25">
      <c r="B301" s="345"/>
      <c r="C301" s="296"/>
      <c r="D301" s="42" t="s">
        <v>147</v>
      </c>
      <c r="E301" s="43"/>
      <c r="F301" s="43" t="s">
        <v>148</v>
      </c>
      <c r="G301" s="8">
        <f t="shared" si="12"/>
        <v>11242.89</v>
      </c>
      <c r="H301" s="8">
        <f t="shared" si="12"/>
        <v>9690.19</v>
      </c>
    </row>
    <row r="302" spans="2:8" ht="50.25" customHeight="1" x14ac:dyDescent="0.25">
      <c r="B302" s="345"/>
      <c r="C302" s="296"/>
      <c r="D302" s="42" t="s">
        <v>172</v>
      </c>
      <c r="E302" s="287"/>
      <c r="F302" s="287" t="s">
        <v>173</v>
      </c>
      <c r="G302" s="8">
        <f t="shared" si="12"/>
        <v>11242.89</v>
      </c>
      <c r="H302" s="8">
        <f t="shared" si="12"/>
        <v>9690.19</v>
      </c>
    </row>
    <row r="303" spans="2:8" ht="47.25" customHeight="1" x14ac:dyDescent="0.25">
      <c r="B303" s="345"/>
      <c r="C303" s="296"/>
      <c r="D303" s="42" t="s">
        <v>519</v>
      </c>
      <c r="E303" s="310"/>
      <c r="F303" s="301" t="s">
        <v>518</v>
      </c>
      <c r="G303" s="8">
        <f t="shared" si="12"/>
        <v>11242.89</v>
      </c>
      <c r="H303" s="8">
        <f t="shared" si="12"/>
        <v>9690.19</v>
      </c>
    </row>
    <row r="304" spans="2:8" ht="35.25" customHeight="1" x14ac:dyDescent="0.25">
      <c r="B304" s="345"/>
      <c r="C304" s="296"/>
      <c r="D304" s="42"/>
      <c r="E304" s="285" t="s">
        <v>73</v>
      </c>
      <c r="F304" s="283" t="s">
        <v>74</v>
      </c>
      <c r="G304" s="8">
        <v>11242.89</v>
      </c>
      <c r="H304" s="8">
        <v>9690.19</v>
      </c>
    </row>
    <row r="305" spans="2:8" ht="15.75" customHeight="1" x14ac:dyDescent="0.25">
      <c r="B305" s="345"/>
      <c r="C305" s="300" t="s">
        <v>480</v>
      </c>
      <c r="D305" s="353"/>
      <c r="E305" s="317"/>
      <c r="F305" s="294" t="s">
        <v>481</v>
      </c>
      <c r="G305" s="8">
        <f t="shared" ref="G305:H309" si="13">G306</f>
        <v>18779.400000000001</v>
      </c>
      <c r="H305" s="8">
        <f t="shared" si="13"/>
        <v>19700</v>
      </c>
    </row>
    <row r="306" spans="2:8" ht="51.75" customHeight="1" x14ac:dyDescent="0.25">
      <c r="B306" s="345"/>
      <c r="C306" s="315"/>
      <c r="D306" s="42" t="s">
        <v>145</v>
      </c>
      <c r="E306" s="300"/>
      <c r="F306" s="287" t="s">
        <v>146</v>
      </c>
      <c r="G306" s="8">
        <f t="shared" si="13"/>
        <v>18779.400000000001</v>
      </c>
      <c r="H306" s="8">
        <f t="shared" si="13"/>
        <v>19700</v>
      </c>
    </row>
    <row r="307" spans="2:8" ht="53.25" customHeight="1" x14ac:dyDescent="0.25">
      <c r="B307" s="345"/>
      <c r="C307" s="315"/>
      <c r="D307" s="42" t="s">
        <v>147</v>
      </c>
      <c r="E307" s="43"/>
      <c r="F307" s="43" t="s">
        <v>148</v>
      </c>
      <c r="G307" s="8">
        <f t="shared" si="13"/>
        <v>18779.400000000001</v>
      </c>
      <c r="H307" s="8">
        <f t="shared" si="13"/>
        <v>19700</v>
      </c>
    </row>
    <row r="308" spans="2:8" ht="46.5" customHeight="1" x14ac:dyDescent="0.25">
      <c r="B308" s="345"/>
      <c r="C308" s="315"/>
      <c r="D308" s="42" t="s">
        <v>154</v>
      </c>
      <c r="E308" s="305"/>
      <c r="F308" s="306" t="s">
        <v>155</v>
      </c>
      <c r="G308" s="8">
        <f t="shared" si="13"/>
        <v>18779.400000000001</v>
      </c>
      <c r="H308" s="8">
        <f t="shared" si="13"/>
        <v>19700</v>
      </c>
    </row>
    <row r="309" spans="2:8" ht="23.25" customHeight="1" x14ac:dyDescent="0.25">
      <c r="B309" s="345"/>
      <c r="C309" s="315"/>
      <c r="D309" s="42" t="s">
        <v>158</v>
      </c>
      <c r="E309" s="307"/>
      <c r="F309" s="307" t="s">
        <v>159</v>
      </c>
      <c r="G309" s="8">
        <f t="shared" si="13"/>
        <v>18779.400000000001</v>
      </c>
      <c r="H309" s="8">
        <f t="shared" si="13"/>
        <v>19700</v>
      </c>
    </row>
    <row r="310" spans="2:8" ht="34.5" customHeight="1" x14ac:dyDescent="0.25">
      <c r="B310" s="345"/>
      <c r="C310" s="315"/>
      <c r="D310" s="308"/>
      <c r="E310" s="285" t="s">
        <v>73</v>
      </c>
      <c r="F310" s="283" t="s">
        <v>74</v>
      </c>
      <c r="G310" s="8">
        <v>18779.400000000001</v>
      </c>
      <c r="H310" s="8">
        <v>19700</v>
      </c>
    </row>
    <row r="311" spans="2:8" ht="18" customHeight="1" x14ac:dyDescent="0.25">
      <c r="B311" s="345"/>
      <c r="C311" s="7" t="s">
        <v>482</v>
      </c>
      <c r="D311" s="308"/>
      <c r="E311" s="7"/>
      <c r="F311" s="360" t="s">
        <v>483</v>
      </c>
      <c r="G311" s="8">
        <f>G312+G322</f>
        <v>626.17327</v>
      </c>
      <c r="H311" s="8">
        <f>H312</f>
        <v>200</v>
      </c>
    </row>
    <row r="312" spans="2:8" ht="31.9" customHeight="1" x14ac:dyDescent="0.25">
      <c r="B312" s="345"/>
      <c r="C312" s="296"/>
      <c r="D312" s="42" t="s">
        <v>128</v>
      </c>
      <c r="E312" s="293"/>
      <c r="F312" s="284" t="s">
        <v>475</v>
      </c>
      <c r="G312" s="8">
        <f>G313</f>
        <v>200</v>
      </c>
      <c r="H312" s="8">
        <f>H313</f>
        <v>200</v>
      </c>
    </row>
    <row r="313" spans="2:8" ht="54.75" customHeight="1" x14ac:dyDescent="0.25">
      <c r="B313" s="345"/>
      <c r="C313" s="296"/>
      <c r="D313" s="42" t="s">
        <v>139</v>
      </c>
      <c r="E313" s="296"/>
      <c r="F313" s="43" t="s">
        <v>140</v>
      </c>
      <c r="G313" s="8">
        <f>G314+G317</f>
        <v>200</v>
      </c>
      <c r="H313" s="8">
        <f>H314+H317</f>
        <v>200</v>
      </c>
    </row>
    <row r="314" spans="2:8" ht="54.75" customHeight="1" x14ac:dyDescent="0.25">
      <c r="B314" s="345"/>
      <c r="C314" s="296"/>
      <c r="D314" s="42" t="s">
        <v>141</v>
      </c>
      <c r="E314" s="43"/>
      <c r="F314" s="43" t="s">
        <v>142</v>
      </c>
      <c r="G314" s="8">
        <f>G315</f>
        <v>100</v>
      </c>
      <c r="H314" s="8">
        <f>H315</f>
        <v>100</v>
      </c>
    </row>
    <row r="315" spans="2:8" ht="54.75" customHeight="1" x14ac:dyDescent="0.25">
      <c r="B315" s="345"/>
      <c r="C315" s="296"/>
      <c r="D315" s="42" t="s">
        <v>143</v>
      </c>
      <c r="E315" s="43"/>
      <c r="F315" s="43" t="s">
        <v>144</v>
      </c>
      <c r="G315" s="8">
        <f>G316</f>
        <v>100</v>
      </c>
      <c r="H315" s="8">
        <f>H316</f>
        <v>100</v>
      </c>
    </row>
    <row r="316" spans="2:8" ht="33.75" customHeight="1" x14ac:dyDescent="0.25">
      <c r="B316" s="345"/>
      <c r="C316" s="296"/>
      <c r="D316" s="42"/>
      <c r="E316" s="285" t="s">
        <v>73</v>
      </c>
      <c r="F316" s="283" t="s">
        <v>74</v>
      </c>
      <c r="G316" s="8">
        <v>100</v>
      </c>
      <c r="H316" s="8">
        <v>100</v>
      </c>
    </row>
    <row r="317" spans="2:8" ht="42.75" customHeight="1" x14ac:dyDescent="0.25">
      <c r="B317" s="345"/>
      <c r="C317" s="296"/>
      <c r="D317" s="42" t="s">
        <v>884</v>
      </c>
      <c r="E317" s="43"/>
      <c r="F317" s="43" t="s">
        <v>885</v>
      </c>
      <c r="G317" s="8">
        <f>G318+G320</f>
        <v>100</v>
      </c>
      <c r="H317" s="8">
        <f>H318+H320</f>
        <v>100</v>
      </c>
    </row>
    <row r="318" spans="2:8" ht="136.5" customHeight="1" x14ac:dyDescent="0.25">
      <c r="B318" s="345"/>
      <c r="C318" s="296"/>
      <c r="D318" s="42" t="s">
        <v>886</v>
      </c>
      <c r="E318" s="280"/>
      <c r="F318" s="280" t="s">
        <v>887</v>
      </c>
      <c r="G318" s="8">
        <f>G319</f>
        <v>70</v>
      </c>
      <c r="H318" s="8">
        <f>H319</f>
        <v>70</v>
      </c>
    </row>
    <row r="319" spans="2:8" ht="19.5" customHeight="1" x14ac:dyDescent="0.25">
      <c r="B319" s="345"/>
      <c r="C319" s="296"/>
      <c r="D319" s="42"/>
      <c r="E319" s="296">
        <v>800</v>
      </c>
      <c r="F319" s="284" t="s">
        <v>132</v>
      </c>
      <c r="G319" s="8">
        <v>70</v>
      </c>
      <c r="H319" s="8">
        <v>70</v>
      </c>
    </row>
    <row r="320" spans="2:8" ht="75" customHeight="1" x14ac:dyDescent="0.25">
      <c r="B320" s="345"/>
      <c r="C320" s="296"/>
      <c r="D320" s="42" t="s">
        <v>888</v>
      </c>
      <c r="E320" s="280"/>
      <c r="F320" s="280" t="s">
        <v>889</v>
      </c>
      <c r="G320" s="8">
        <f>G321</f>
        <v>30</v>
      </c>
      <c r="H320" s="8">
        <f>H321</f>
        <v>30</v>
      </c>
    </row>
    <row r="321" spans="2:8" ht="22.5" customHeight="1" x14ac:dyDescent="0.25">
      <c r="B321" s="345"/>
      <c r="C321" s="296"/>
      <c r="D321" s="42"/>
      <c r="E321" s="296">
        <v>800</v>
      </c>
      <c r="F321" s="284" t="s">
        <v>132</v>
      </c>
      <c r="G321" s="8">
        <v>30</v>
      </c>
      <c r="H321" s="8">
        <v>30</v>
      </c>
    </row>
    <row r="322" spans="2:8" ht="48" customHeight="1" x14ac:dyDescent="0.25">
      <c r="B322" s="345"/>
      <c r="C322" s="296"/>
      <c r="D322" s="42" t="s">
        <v>311</v>
      </c>
      <c r="E322" s="287"/>
      <c r="F322" s="287" t="s">
        <v>312</v>
      </c>
      <c r="G322" s="8">
        <f>G323</f>
        <v>426.17327</v>
      </c>
      <c r="H322" s="8"/>
    </row>
    <row r="323" spans="2:8" ht="42" customHeight="1" x14ac:dyDescent="0.25">
      <c r="B323" s="345"/>
      <c r="C323" s="296"/>
      <c r="D323" s="42" t="s">
        <v>335</v>
      </c>
      <c r="E323" s="43"/>
      <c r="F323" s="43" t="s">
        <v>336</v>
      </c>
      <c r="G323" s="8">
        <f>G324</f>
        <v>426.17327</v>
      </c>
      <c r="H323" s="8"/>
    </row>
    <row r="324" spans="2:8" ht="32.25" customHeight="1" x14ac:dyDescent="0.25">
      <c r="B324" s="345"/>
      <c r="C324" s="296"/>
      <c r="D324" s="42" t="s">
        <v>341</v>
      </c>
      <c r="E324" s="285"/>
      <c r="F324" s="283" t="s">
        <v>900</v>
      </c>
      <c r="G324" s="8">
        <f>G325</f>
        <v>426.17327</v>
      </c>
      <c r="H324" s="8"/>
    </row>
    <row r="325" spans="2:8" ht="37.5" customHeight="1" x14ac:dyDescent="0.25">
      <c r="B325" s="345"/>
      <c r="C325" s="296"/>
      <c r="D325" s="296" t="s">
        <v>902</v>
      </c>
      <c r="E325" s="285"/>
      <c r="F325" s="283" t="s">
        <v>901</v>
      </c>
      <c r="G325" s="8">
        <f>G326</f>
        <v>426.17327</v>
      </c>
      <c r="H325" s="8"/>
    </row>
    <row r="326" spans="2:8" ht="35.25" customHeight="1" x14ac:dyDescent="0.25">
      <c r="B326" s="345"/>
      <c r="C326" s="296"/>
      <c r="D326" s="296"/>
      <c r="E326" s="285" t="s">
        <v>73</v>
      </c>
      <c r="F326" s="283" t="s">
        <v>74</v>
      </c>
      <c r="G326" s="8">
        <v>426.17327</v>
      </c>
      <c r="H326" s="8"/>
    </row>
    <row r="327" spans="2:8" ht="18.75" customHeight="1" x14ac:dyDescent="0.25">
      <c r="B327" s="345"/>
      <c r="C327" s="300" t="s">
        <v>484</v>
      </c>
      <c r="D327" s="42"/>
      <c r="E327" s="296"/>
      <c r="F327" s="295" t="s">
        <v>485</v>
      </c>
      <c r="G327" s="8">
        <f>G333+G328</f>
        <v>1352.2893200000001</v>
      </c>
      <c r="H327" s="8">
        <f>H333+H328</f>
        <v>108.03131999999999</v>
      </c>
    </row>
    <row r="328" spans="2:8" ht="18.75" customHeight="1" x14ac:dyDescent="0.25">
      <c r="B328" s="345"/>
      <c r="C328" s="300" t="s">
        <v>486</v>
      </c>
      <c r="D328" s="42"/>
      <c r="E328" s="296"/>
      <c r="F328" s="295" t="s">
        <v>487</v>
      </c>
      <c r="G328" s="8">
        <f t="shared" ref="G328:H331" si="14">G329</f>
        <v>106.78932</v>
      </c>
      <c r="H328" s="8">
        <f t="shared" si="14"/>
        <v>108.03131999999999</v>
      </c>
    </row>
    <row r="329" spans="2:8" ht="18.75" customHeight="1" x14ac:dyDescent="0.25">
      <c r="B329" s="345"/>
      <c r="C329" s="300"/>
      <c r="D329" s="285" t="s">
        <v>363</v>
      </c>
      <c r="E329" s="285"/>
      <c r="F329" s="319" t="s">
        <v>364</v>
      </c>
      <c r="G329" s="8">
        <f t="shared" si="14"/>
        <v>106.78932</v>
      </c>
      <c r="H329" s="8">
        <f t="shared" si="14"/>
        <v>108.03131999999999</v>
      </c>
    </row>
    <row r="330" spans="2:8" ht="40.5" customHeight="1" x14ac:dyDescent="0.25">
      <c r="B330" s="345"/>
      <c r="C330" s="300"/>
      <c r="D330" s="42" t="s">
        <v>398</v>
      </c>
      <c r="E330" s="292"/>
      <c r="F330" s="43" t="s">
        <v>399</v>
      </c>
      <c r="G330" s="8">
        <f t="shared" si="14"/>
        <v>106.78932</v>
      </c>
      <c r="H330" s="8">
        <f t="shared" si="14"/>
        <v>108.03131999999999</v>
      </c>
    </row>
    <row r="331" spans="2:8" ht="65.25" customHeight="1" x14ac:dyDescent="0.25">
      <c r="B331" s="345"/>
      <c r="C331" s="300"/>
      <c r="D331" s="42" t="s">
        <v>400</v>
      </c>
      <c r="E331" s="278"/>
      <c r="F331" s="289" t="s">
        <v>401</v>
      </c>
      <c r="G331" s="273">
        <f t="shared" si="14"/>
        <v>106.78932</v>
      </c>
      <c r="H331" s="273">
        <f t="shared" si="14"/>
        <v>108.03131999999999</v>
      </c>
    </row>
    <row r="332" spans="2:8" ht="32.25" customHeight="1" x14ac:dyDescent="0.25">
      <c r="B332" s="345"/>
      <c r="C332" s="300"/>
      <c r="D332" s="7"/>
      <c r="E332" s="285" t="s">
        <v>73</v>
      </c>
      <c r="F332" s="283" t="s">
        <v>74</v>
      </c>
      <c r="G332" s="273">
        <v>106.78932</v>
      </c>
      <c r="H332" s="273">
        <v>108.03131999999999</v>
      </c>
    </row>
    <row r="333" spans="2:8" ht="18.75" customHeight="1" x14ac:dyDescent="0.25">
      <c r="B333" s="345"/>
      <c r="C333" s="300" t="s">
        <v>488</v>
      </c>
      <c r="D333" s="327"/>
      <c r="E333" s="290"/>
      <c r="F333" s="304" t="s">
        <v>489</v>
      </c>
      <c r="G333" s="8">
        <f t="shared" ref="G333:H337" si="15">G334</f>
        <v>1245.5</v>
      </c>
      <c r="H333" s="8">
        <f t="shared" si="15"/>
        <v>0</v>
      </c>
    </row>
    <row r="334" spans="2:8" ht="50.25" customHeight="1" x14ac:dyDescent="0.25">
      <c r="B334" s="345"/>
      <c r="C334" s="300"/>
      <c r="D334" s="42" t="s">
        <v>145</v>
      </c>
      <c r="E334" s="300"/>
      <c r="F334" s="287" t="s">
        <v>146</v>
      </c>
      <c r="G334" s="8">
        <f t="shared" si="15"/>
        <v>1245.5</v>
      </c>
      <c r="H334" s="8">
        <f t="shared" si="15"/>
        <v>0</v>
      </c>
    </row>
    <row r="335" spans="2:8" ht="51" customHeight="1" x14ac:dyDescent="0.25">
      <c r="B335" s="345"/>
      <c r="C335" s="300"/>
      <c r="D335" s="42" t="s">
        <v>147</v>
      </c>
      <c r="E335" s="43"/>
      <c r="F335" s="43" t="s">
        <v>148</v>
      </c>
      <c r="G335" s="8">
        <f t="shared" si="15"/>
        <v>1245.5</v>
      </c>
      <c r="H335" s="8">
        <f t="shared" si="15"/>
        <v>0</v>
      </c>
    </row>
    <row r="336" spans="2:8" ht="38.25" customHeight="1" x14ac:dyDescent="0.25">
      <c r="B336" s="345"/>
      <c r="C336" s="300"/>
      <c r="D336" s="42" t="s">
        <v>166</v>
      </c>
      <c r="E336" s="309"/>
      <c r="F336" s="301" t="s">
        <v>167</v>
      </c>
      <c r="G336" s="8">
        <f t="shared" si="15"/>
        <v>1245.5</v>
      </c>
      <c r="H336" s="8">
        <f t="shared" si="15"/>
        <v>0</v>
      </c>
    </row>
    <row r="337" spans="2:8" ht="35.25" customHeight="1" x14ac:dyDescent="0.25">
      <c r="B337" s="345"/>
      <c r="C337" s="300"/>
      <c r="D337" s="42" t="s">
        <v>168</v>
      </c>
      <c r="E337" s="9"/>
      <c r="F337" s="301" t="s">
        <v>169</v>
      </c>
      <c r="G337" s="8">
        <f t="shared" si="15"/>
        <v>1245.5</v>
      </c>
      <c r="H337" s="8">
        <f t="shared" si="15"/>
        <v>0</v>
      </c>
    </row>
    <row r="338" spans="2:8" ht="32.25" customHeight="1" x14ac:dyDescent="0.25">
      <c r="B338" s="345"/>
      <c r="C338" s="300"/>
      <c r="D338" s="42"/>
      <c r="E338" s="285" t="s">
        <v>73</v>
      </c>
      <c r="F338" s="283" t="s">
        <v>74</v>
      </c>
      <c r="G338" s="8">
        <v>1245.5</v>
      </c>
      <c r="H338" s="8"/>
    </row>
    <row r="339" spans="2:8" ht="21" customHeight="1" x14ac:dyDescent="0.25">
      <c r="B339" s="345"/>
      <c r="C339" s="300" t="s">
        <v>433</v>
      </c>
      <c r="D339" s="300"/>
      <c r="E339" s="317"/>
      <c r="F339" s="352" t="s">
        <v>434</v>
      </c>
      <c r="G339" s="8">
        <f t="shared" ref="G339:H344" si="16">G340</f>
        <v>100</v>
      </c>
      <c r="H339" s="8">
        <f t="shared" si="16"/>
        <v>100</v>
      </c>
    </row>
    <row r="340" spans="2:8" ht="30.75" customHeight="1" x14ac:dyDescent="0.25">
      <c r="B340" s="345"/>
      <c r="C340" s="296" t="s">
        <v>435</v>
      </c>
      <c r="D340" s="313"/>
      <c r="E340" s="308"/>
      <c r="F340" s="284" t="s">
        <v>436</v>
      </c>
      <c r="G340" s="8">
        <f t="shared" si="16"/>
        <v>100</v>
      </c>
      <c r="H340" s="8">
        <f t="shared" si="16"/>
        <v>100</v>
      </c>
    </row>
    <row r="341" spans="2:8" ht="49.5" customHeight="1" x14ac:dyDescent="0.25">
      <c r="B341" s="345"/>
      <c r="C341" s="296"/>
      <c r="D341" s="42" t="s">
        <v>145</v>
      </c>
      <c r="E341" s="300"/>
      <c r="F341" s="287" t="s">
        <v>146</v>
      </c>
      <c r="G341" s="8">
        <f t="shared" si="16"/>
        <v>100</v>
      </c>
      <c r="H341" s="8">
        <f t="shared" si="16"/>
        <v>100</v>
      </c>
    </row>
    <row r="342" spans="2:8" ht="22.5" customHeight="1" x14ac:dyDescent="0.25">
      <c r="B342" s="345"/>
      <c r="C342" s="296"/>
      <c r="D342" s="42" t="s">
        <v>178</v>
      </c>
      <c r="E342" s="296"/>
      <c r="F342" s="43" t="s">
        <v>179</v>
      </c>
      <c r="G342" s="8">
        <f t="shared" si="16"/>
        <v>100</v>
      </c>
      <c r="H342" s="8">
        <f t="shared" si="16"/>
        <v>100</v>
      </c>
    </row>
    <row r="343" spans="2:8" ht="27.75" customHeight="1" x14ac:dyDescent="0.25">
      <c r="B343" s="345"/>
      <c r="C343" s="296"/>
      <c r="D343" s="334" t="s">
        <v>180</v>
      </c>
      <c r="E343" s="361"/>
      <c r="F343" s="312" t="s">
        <v>181</v>
      </c>
      <c r="G343" s="273">
        <f t="shared" si="16"/>
        <v>100</v>
      </c>
      <c r="H343" s="273">
        <f t="shared" si="16"/>
        <v>100</v>
      </c>
    </row>
    <row r="344" spans="2:8" ht="37.5" customHeight="1" x14ac:dyDescent="0.25">
      <c r="B344" s="345"/>
      <c r="C344" s="296"/>
      <c r="D344" s="42" t="s">
        <v>182</v>
      </c>
      <c r="E344" s="306"/>
      <c r="F344" s="306" t="s">
        <v>183</v>
      </c>
      <c r="G344" s="8">
        <f t="shared" si="16"/>
        <v>100</v>
      </c>
      <c r="H344" s="8">
        <f t="shared" si="16"/>
        <v>100</v>
      </c>
    </row>
    <row r="345" spans="2:8" ht="36.75" customHeight="1" x14ac:dyDescent="0.25">
      <c r="B345" s="345"/>
      <c r="C345" s="296"/>
      <c r="D345" s="42"/>
      <c r="E345" s="285" t="s">
        <v>73</v>
      </c>
      <c r="F345" s="283" t="s">
        <v>74</v>
      </c>
      <c r="G345" s="8">
        <v>100</v>
      </c>
      <c r="H345" s="8">
        <v>100</v>
      </c>
    </row>
    <row r="346" spans="2:8" ht="20.25" customHeight="1" x14ac:dyDescent="0.25">
      <c r="B346" s="345"/>
      <c r="C346" s="300" t="s">
        <v>437</v>
      </c>
      <c r="D346" s="300"/>
      <c r="E346" s="317"/>
      <c r="F346" s="352" t="s">
        <v>438</v>
      </c>
      <c r="G346" s="8">
        <f t="shared" ref="G346:H351" si="17">G347</f>
        <v>20363.5</v>
      </c>
      <c r="H346" s="8">
        <f t="shared" si="17"/>
        <v>4496.7</v>
      </c>
    </row>
    <row r="347" spans="2:8" ht="16.5" customHeight="1" x14ac:dyDescent="0.25">
      <c r="B347" s="345"/>
      <c r="C347" s="300" t="s">
        <v>439</v>
      </c>
      <c r="D347" s="315"/>
      <c r="E347" s="353"/>
      <c r="F347" s="287" t="s">
        <v>440</v>
      </c>
      <c r="G347" s="8">
        <f t="shared" si="17"/>
        <v>20363.5</v>
      </c>
      <c r="H347" s="8">
        <f t="shared" si="17"/>
        <v>4496.7</v>
      </c>
    </row>
    <row r="348" spans="2:8" ht="47.25" customHeight="1" x14ac:dyDescent="0.25">
      <c r="B348" s="345"/>
      <c r="C348" s="296"/>
      <c r="D348" s="42" t="s">
        <v>145</v>
      </c>
      <c r="E348" s="287"/>
      <c r="F348" s="287" t="s">
        <v>490</v>
      </c>
      <c r="G348" s="8">
        <f t="shared" si="17"/>
        <v>20363.5</v>
      </c>
      <c r="H348" s="8">
        <f t="shared" si="17"/>
        <v>4496.7</v>
      </c>
    </row>
    <row r="349" spans="2:8" ht="54" customHeight="1" x14ac:dyDescent="0.25">
      <c r="B349" s="345"/>
      <c r="C349" s="296"/>
      <c r="D349" s="42" t="s">
        <v>147</v>
      </c>
      <c r="E349" s="43"/>
      <c r="F349" s="43" t="s">
        <v>148</v>
      </c>
      <c r="G349" s="8">
        <f t="shared" si="17"/>
        <v>20363.5</v>
      </c>
      <c r="H349" s="8">
        <f t="shared" si="17"/>
        <v>4496.7</v>
      </c>
    </row>
    <row r="350" spans="2:8" ht="47.25" customHeight="1" x14ac:dyDescent="0.25">
      <c r="B350" s="345"/>
      <c r="C350" s="296"/>
      <c r="D350" s="42" t="s">
        <v>149</v>
      </c>
      <c r="E350" s="301"/>
      <c r="F350" s="301" t="s">
        <v>491</v>
      </c>
      <c r="G350" s="8">
        <f>G351+G353</f>
        <v>20363.5</v>
      </c>
      <c r="H350" s="8">
        <f t="shared" si="17"/>
        <v>4496.7</v>
      </c>
    </row>
    <row r="351" spans="2:8" ht="67.5" customHeight="1" x14ac:dyDescent="0.25">
      <c r="B351" s="345"/>
      <c r="C351" s="296"/>
      <c r="D351" s="42" t="s">
        <v>151</v>
      </c>
      <c r="E351" s="302"/>
      <c r="F351" s="302" t="s">
        <v>899</v>
      </c>
      <c r="G351" s="8">
        <f t="shared" si="17"/>
        <v>4609.8999999999996</v>
      </c>
      <c r="H351" s="8">
        <f t="shared" si="17"/>
        <v>4496.7</v>
      </c>
    </row>
    <row r="352" spans="2:8" ht="36.75" customHeight="1" x14ac:dyDescent="0.25">
      <c r="B352" s="345"/>
      <c r="C352" s="296"/>
      <c r="D352" s="42"/>
      <c r="E352" s="285" t="s">
        <v>152</v>
      </c>
      <c r="F352" s="304" t="s">
        <v>153</v>
      </c>
      <c r="G352" s="8">
        <v>4609.8999999999996</v>
      </c>
      <c r="H352" s="8">
        <v>4496.7</v>
      </c>
    </row>
    <row r="353" spans="2:8" ht="114" customHeight="1" x14ac:dyDescent="0.25">
      <c r="B353" s="345"/>
      <c r="C353" s="296"/>
      <c r="D353" s="42" t="s">
        <v>890</v>
      </c>
      <c r="E353" s="285"/>
      <c r="F353" s="304" t="s">
        <v>891</v>
      </c>
      <c r="G353" s="8">
        <f>G354</f>
        <v>15753.6</v>
      </c>
      <c r="H353" s="8"/>
    </row>
    <row r="354" spans="2:8" ht="36.75" customHeight="1" x14ac:dyDescent="0.25">
      <c r="B354" s="345"/>
      <c r="C354" s="296"/>
      <c r="D354" s="42"/>
      <c r="E354" s="285" t="s">
        <v>152</v>
      </c>
      <c r="F354" s="304" t="s">
        <v>153</v>
      </c>
      <c r="G354" s="8">
        <v>15753.6</v>
      </c>
      <c r="H354" s="8"/>
    </row>
    <row r="355" spans="2:8" ht="15" x14ac:dyDescent="0.25">
      <c r="B355" s="345"/>
      <c r="C355" s="300">
        <v>1000</v>
      </c>
      <c r="D355" s="317"/>
      <c r="E355" s="317"/>
      <c r="F355" s="352" t="s">
        <v>456</v>
      </c>
      <c r="G355" s="8">
        <f>G356+G366+G361</f>
        <v>12881.79536</v>
      </c>
      <c r="H355" s="8">
        <f>H356+H366+H361</f>
        <v>12881.795819999999</v>
      </c>
    </row>
    <row r="356" spans="2:8" ht="15" x14ac:dyDescent="0.25">
      <c r="B356" s="345"/>
      <c r="C356" s="296">
        <v>1001</v>
      </c>
      <c r="D356" s="296"/>
      <c r="E356" s="296"/>
      <c r="F356" s="362" t="s">
        <v>492</v>
      </c>
      <c r="G356" s="273">
        <f t="shared" ref="G356:H359" si="18">G357</f>
        <v>2503.4</v>
      </c>
      <c r="H356" s="273">
        <f t="shared" si="18"/>
        <v>2503.4</v>
      </c>
    </row>
    <row r="357" spans="2:8" ht="17.25" customHeight="1" x14ac:dyDescent="0.25">
      <c r="B357" s="345"/>
      <c r="C357" s="296"/>
      <c r="D357" s="285" t="s">
        <v>363</v>
      </c>
      <c r="E357" s="285"/>
      <c r="F357" s="319" t="s">
        <v>364</v>
      </c>
      <c r="G357" s="273">
        <f t="shared" si="18"/>
        <v>2503.4</v>
      </c>
      <c r="H357" s="273">
        <f t="shared" si="18"/>
        <v>2503.4</v>
      </c>
    </row>
    <row r="358" spans="2:8" ht="31.15" customHeight="1" x14ac:dyDescent="0.25">
      <c r="B358" s="345"/>
      <c r="C358" s="296"/>
      <c r="D358" s="42" t="s">
        <v>398</v>
      </c>
      <c r="E358" s="292"/>
      <c r="F358" s="43" t="s">
        <v>399</v>
      </c>
      <c r="G358" s="273">
        <f t="shared" si="18"/>
        <v>2503.4</v>
      </c>
      <c r="H358" s="273">
        <f t="shared" si="18"/>
        <v>2503.4</v>
      </c>
    </row>
    <row r="359" spans="2:8" ht="48" customHeight="1" x14ac:dyDescent="0.25">
      <c r="B359" s="345"/>
      <c r="C359" s="296"/>
      <c r="D359" s="42" t="s">
        <v>416</v>
      </c>
      <c r="E359" s="43"/>
      <c r="F359" s="43" t="s">
        <v>417</v>
      </c>
      <c r="G359" s="273">
        <f t="shared" si="18"/>
        <v>2503.4</v>
      </c>
      <c r="H359" s="273">
        <f t="shared" si="18"/>
        <v>2503.4</v>
      </c>
    </row>
    <row r="360" spans="2:8" ht="31.5" customHeight="1" x14ac:dyDescent="0.25">
      <c r="B360" s="345"/>
      <c r="C360" s="296"/>
      <c r="D360" s="296"/>
      <c r="E360" s="278" t="s">
        <v>65</v>
      </c>
      <c r="F360" s="289" t="s">
        <v>66</v>
      </c>
      <c r="G360" s="273">
        <v>2503.4</v>
      </c>
      <c r="H360" s="273">
        <v>2503.4</v>
      </c>
    </row>
    <row r="361" spans="2:8" ht="21.75" customHeight="1" x14ac:dyDescent="0.25">
      <c r="B361" s="345"/>
      <c r="C361" s="300">
        <v>1003</v>
      </c>
      <c r="D361" s="300"/>
      <c r="E361" s="317"/>
      <c r="F361" s="287" t="s">
        <v>457</v>
      </c>
      <c r="G361" s="273">
        <f t="shared" ref="G361:H364" si="19">G362</f>
        <v>650.79</v>
      </c>
      <c r="H361" s="273">
        <f t="shared" si="19"/>
        <v>650.79</v>
      </c>
    </row>
    <row r="362" spans="2:8" ht="23.25" customHeight="1" x14ac:dyDescent="0.25">
      <c r="B362" s="345"/>
      <c r="C362" s="296"/>
      <c r="D362" s="285" t="s">
        <v>363</v>
      </c>
      <c r="E362" s="285"/>
      <c r="F362" s="319" t="s">
        <v>364</v>
      </c>
      <c r="G362" s="273">
        <f t="shared" si="19"/>
        <v>650.79</v>
      </c>
      <c r="H362" s="273">
        <f t="shared" si="19"/>
        <v>650.79</v>
      </c>
    </row>
    <row r="363" spans="2:8" ht="31.5" customHeight="1" x14ac:dyDescent="0.25">
      <c r="B363" s="345"/>
      <c r="C363" s="296"/>
      <c r="D363" s="42" t="s">
        <v>398</v>
      </c>
      <c r="E363" s="292"/>
      <c r="F363" s="43" t="s">
        <v>399</v>
      </c>
      <c r="G363" s="273">
        <f t="shared" si="19"/>
        <v>650.79</v>
      </c>
      <c r="H363" s="273">
        <f t="shared" si="19"/>
        <v>650.79</v>
      </c>
    </row>
    <row r="364" spans="2:8" ht="81" customHeight="1" x14ac:dyDescent="0.25">
      <c r="B364" s="345"/>
      <c r="C364" s="296"/>
      <c r="D364" s="335" t="s">
        <v>893</v>
      </c>
      <c r="E364" s="278"/>
      <c r="F364" s="289" t="s">
        <v>894</v>
      </c>
      <c r="G364" s="273">
        <f t="shared" si="19"/>
        <v>650.79</v>
      </c>
      <c r="H364" s="273">
        <f t="shared" si="19"/>
        <v>650.79</v>
      </c>
    </row>
    <row r="365" spans="2:8" ht="31.5" customHeight="1" x14ac:dyDescent="0.25">
      <c r="B365" s="345"/>
      <c r="C365" s="296"/>
      <c r="D365" s="296"/>
      <c r="E365" s="278" t="s">
        <v>65</v>
      </c>
      <c r="F365" s="314" t="s">
        <v>66</v>
      </c>
      <c r="G365" s="273">
        <v>650.79</v>
      </c>
      <c r="H365" s="273">
        <v>650.79</v>
      </c>
    </row>
    <row r="366" spans="2:8" ht="24" customHeight="1" x14ac:dyDescent="0.25">
      <c r="B366" s="345"/>
      <c r="C366" s="296">
        <v>1004</v>
      </c>
      <c r="D366" s="292"/>
      <c r="E366" s="327"/>
      <c r="F366" s="284" t="s">
        <v>459</v>
      </c>
      <c r="G366" s="273">
        <f>G368</f>
        <v>9727.6053599999996</v>
      </c>
      <c r="H366" s="273">
        <f>H368</f>
        <v>9727.6058200000007</v>
      </c>
    </row>
    <row r="367" spans="2:8" ht="24" customHeight="1" x14ac:dyDescent="0.25">
      <c r="B367" s="345"/>
      <c r="C367" s="296"/>
      <c r="D367" s="285" t="s">
        <v>363</v>
      </c>
      <c r="E367" s="285"/>
      <c r="F367" s="319" t="s">
        <v>364</v>
      </c>
      <c r="G367" s="273">
        <f>G368</f>
        <v>9727.6053599999996</v>
      </c>
      <c r="H367" s="273">
        <f>H368</f>
        <v>9727.6058200000007</v>
      </c>
    </row>
    <row r="368" spans="2:8" ht="31.5" customHeight="1" x14ac:dyDescent="0.25">
      <c r="B368" s="345"/>
      <c r="C368" s="296"/>
      <c r="D368" s="42" t="s">
        <v>398</v>
      </c>
      <c r="E368" s="292"/>
      <c r="F368" s="43" t="s">
        <v>399</v>
      </c>
      <c r="G368" s="273">
        <f>G371+G369</f>
        <v>9727.6053599999996</v>
      </c>
      <c r="H368" s="273">
        <f>H371+H369</f>
        <v>9727.6058200000007</v>
      </c>
    </row>
    <row r="369" spans="2:8" ht="110.25" customHeight="1" x14ac:dyDescent="0.25">
      <c r="B369" s="345"/>
      <c r="C369" s="296"/>
      <c r="D369" s="42" t="s">
        <v>402</v>
      </c>
      <c r="E369" s="285"/>
      <c r="F369" s="283" t="s">
        <v>403</v>
      </c>
      <c r="G369" s="273">
        <f>G370</f>
        <v>7516.5922</v>
      </c>
      <c r="H369" s="273">
        <f>H370</f>
        <v>7443.3130000000001</v>
      </c>
    </row>
    <row r="370" spans="2:8" ht="34.5" customHeight="1" x14ac:dyDescent="0.25">
      <c r="B370" s="345"/>
      <c r="C370" s="296"/>
      <c r="D370" s="7"/>
      <c r="E370" s="285" t="s">
        <v>152</v>
      </c>
      <c r="F370" s="304" t="s">
        <v>153</v>
      </c>
      <c r="G370" s="273">
        <v>7516.5922</v>
      </c>
      <c r="H370" s="273">
        <v>7443.3130000000001</v>
      </c>
    </row>
    <row r="371" spans="2:8" ht="64.5" customHeight="1" x14ac:dyDescent="0.25">
      <c r="B371" s="345"/>
      <c r="C371" s="296"/>
      <c r="D371" s="42" t="s">
        <v>895</v>
      </c>
      <c r="E371" s="285"/>
      <c r="F371" s="283" t="s">
        <v>896</v>
      </c>
      <c r="G371" s="273">
        <f>G372</f>
        <v>2211.01316</v>
      </c>
      <c r="H371" s="273">
        <f>H372</f>
        <v>2284.2928200000001</v>
      </c>
    </row>
    <row r="372" spans="2:8" ht="35.25" customHeight="1" x14ac:dyDescent="0.25">
      <c r="B372" s="345"/>
      <c r="C372" s="296"/>
      <c r="D372" s="337"/>
      <c r="E372" s="303" t="s">
        <v>152</v>
      </c>
      <c r="F372" s="304" t="s">
        <v>153</v>
      </c>
      <c r="G372" s="273">
        <v>2211.01316</v>
      </c>
      <c r="H372" s="273">
        <v>2284.2928200000001</v>
      </c>
    </row>
    <row r="373" spans="2:8" ht="34.5" customHeight="1" x14ac:dyDescent="0.2">
      <c r="B373" s="350">
        <v>580</v>
      </c>
      <c r="C373" s="296"/>
      <c r="D373" s="7"/>
      <c r="E373" s="327"/>
      <c r="F373" s="315" t="s">
        <v>493</v>
      </c>
      <c r="G373" s="363">
        <f t="shared" ref="G373:H376" si="20">G374</f>
        <v>1360.6</v>
      </c>
      <c r="H373" s="363">
        <f t="shared" si="20"/>
        <v>1360.6</v>
      </c>
    </row>
    <row r="374" spans="2:8" ht="15" x14ac:dyDescent="0.25">
      <c r="B374" s="345"/>
      <c r="C374" s="300" t="s">
        <v>424</v>
      </c>
      <c r="D374" s="300"/>
      <c r="E374" s="317"/>
      <c r="F374" s="349" t="s">
        <v>425</v>
      </c>
      <c r="G374" s="273">
        <f t="shared" si="20"/>
        <v>1360.6</v>
      </c>
      <c r="H374" s="273">
        <f t="shared" si="20"/>
        <v>1360.6</v>
      </c>
    </row>
    <row r="375" spans="2:8" ht="51" customHeight="1" x14ac:dyDescent="0.25">
      <c r="B375" s="345"/>
      <c r="C375" s="282" t="s">
        <v>494</v>
      </c>
      <c r="D375" s="300"/>
      <c r="E375" s="317"/>
      <c r="F375" s="280" t="s">
        <v>495</v>
      </c>
      <c r="G375" s="8">
        <f t="shared" si="20"/>
        <v>1360.6</v>
      </c>
      <c r="H375" s="8">
        <f t="shared" si="20"/>
        <v>1360.6</v>
      </c>
    </row>
    <row r="376" spans="2:8" ht="19.5" customHeight="1" x14ac:dyDescent="0.25">
      <c r="B376" s="345"/>
      <c r="C376" s="282"/>
      <c r="D376" s="285" t="s">
        <v>363</v>
      </c>
      <c r="E376" s="285"/>
      <c r="F376" s="328" t="s">
        <v>364</v>
      </c>
      <c r="G376" s="8">
        <f t="shared" si="20"/>
        <v>1360.6</v>
      </c>
      <c r="H376" s="8">
        <f t="shared" si="20"/>
        <v>1360.6</v>
      </c>
    </row>
    <row r="377" spans="2:8" ht="32.25" customHeight="1" x14ac:dyDescent="0.25">
      <c r="B377" s="345"/>
      <c r="C377" s="282"/>
      <c r="D377" s="42" t="s">
        <v>365</v>
      </c>
      <c r="E377" s="10"/>
      <c r="F377" s="43" t="s">
        <v>366</v>
      </c>
      <c r="G377" s="273">
        <f>G378+G380</f>
        <v>1360.6</v>
      </c>
      <c r="H377" s="273">
        <f>H378+H380</f>
        <v>1360.6</v>
      </c>
    </row>
    <row r="378" spans="2:8" ht="32.25" customHeight="1" x14ac:dyDescent="0.25">
      <c r="B378" s="345"/>
      <c r="C378" s="282"/>
      <c r="D378" s="42" t="s">
        <v>369</v>
      </c>
      <c r="E378" s="10"/>
      <c r="F378" s="43" t="s">
        <v>370</v>
      </c>
      <c r="G378" s="273">
        <f>G379</f>
        <v>754.8</v>
      </c>
      <c r="H378" s="273">
        <f>H379</f>
        <v>754.8</v>
      </c>
    </row>
    <row r="379" spans="2:8" ht="80.25" customHeight="1" x14ac:dyDescent="0.25">
      <c r="B379" s="345"/>
      <c r="C379" s="282"/>
      <c r="D379" s="42"/>
      <c r="E379" s="285" t="s">
        <v>249</v>
      </c>
      <c r="F379" s="283" t="s">
        <v>250</v>
      </c>
      <c r="G379" s="273">
        <v>754.8</v>
      </c>
      <c r="H379" s="273">
        <v>754.8</v>
      </c>
    </row>
    <row r="380" spans="2:8" ht="32.25" customHeight="1" x14ac:dyDescent="0.25">
      <c r="B380" s="345"/>
      <c r="C380" s="282"/>
      <c r="D380" s="42" t="s">
        <v>375</v>
      </c>
      <c r="E380" s="292"/>
      <c r="F380" s="43" t="s">
        <v>276</v>
      </c>
      <c r="G380" s="8">
        <f>G381+G382+G383</f>
        <v>605.79999999999995</v>
      </c>
      <c r="H380" s="8">
        <f>H381+H382+H383</f>
        <v>605.79999999999995</v>
      </c>
    </row>
    <row r="381" spans="2:8" ht="79.5" customHeight="1" x14ac:dyDescent="0.25">
      <c r="B381" s="345"/>
      <c r="C381" s="313"/>
      <c r="D381" s="296"/>
      <c r="E381" s="285" t="s">
        <v>249</v>
      </c>
      <c r="F381" s="283" t="s">
        <v>250</v>
      </c>
      <c r="G381" s="8">
        <v>520.5</v>
      </c>
      <c r="H381" s="8">
        <v>520.5</v>
      </c>
    </row>
    <row r="382" spans="2:8" ht="33" customHeight="1" x14ac:dyDescent="0.25">
      <c r="B382" s="345"/>
      <c r="C382" s="313"/>
      <c r="D382" s="327"/>
      <c r="E382" s="285" t="s">
        <v>73</v>
      </c>
      <c r="F382" s="283" t="s">
        <v>74</v>
      </c>
      <c r="G382" s="8">
        <v>85</v>
      </c>
      <c r="H382" s="8">
        <v>85</v>
      </c>
    </row>
    <row r="383" spans="2:8" ht="17.25" customHeight="1" x14ac:dyDescent="0.25">
      <c r="B383" s="345"/>
      <c r="C383" s="313"/>
      <c r="D383" s="327"/>
      <c r="E383" s="296">
        <v>800</v>
      </c>
      <c r="F383" s="284" t="s">
        <v>132</v>
      </c>
      <c r="G383" s="8">
        <v>0.3</v>
      </c>
      <c r="H383" s="8">
        <v>0.3</v>
      </c>
    </row>
    <row r="384" spans="2:8" ht="37.5" customHeight="1" x14ac:dyDescent="0.2">
      <c r="B384" s="364">
        <v>980</v>
      </c>
      <c r="C384" s="345"/>
      <c r="D384" s="303"/>
      <c r="E384" s="296"/>
      <c r="F384" s="315" t="s">
        <v>496</v>
      </c>
      <c r="G384" s="363">
        <f>G385+G408</f>
        <v>52466</v>
      </c>
      <c r="H384" s="363">
        <f>H385+H408</f>
        <v>50435.5</v>
      </c>
    </row>
    <row r="385" spans="2:8" ht="15" x14ac:dyDescent="0.25">
      <c r="B385" s="345"/>
      <c r="C385" s="300" t="s">
        <v>424</v>
      </c>
      <c r="D385" s="300"/>
      <c r="E385" s="317"/>
      <c r="F385" s="349" t="s">
        <v>425</v>
      </c>
      <c r="G385" s="8">
        <f>G386+G397+G403</f>
        <v>20859.699999999997</v>
      </c>
      <c r="H385" s="8">
        <f>H386+H397+H403</f>
        <v>20520.099999999999</v>
      </c>
    </row>
    <row r="386" spans="2:8" ht="49.5" customHeight="1" x14ac:dyDescent="0.25">
      <c r="B386" s="345"/>
      <c r="C386" s="282" t="s">
        <v>494</v>
      </c>
      <c r="D386" s="300"/>
      <c r="E386" s="317"/>
      <c r="F386" s="280" t="s">
        <v>495</v>
      </c>
      <c r="G386" s="8">
        <f t="shared" ref="G386:H388" si="21">G387</f>
        <v>6229.9</v>
      </c>
      <c r="H386" s="8">
        <f t="shared" si="21"/>
        <v>6229.9</v>
      </c>
    </row>
    <row r="387" spans="2:8" ht="61.5" customHeight="1" x14ac:dyDescent="0.25">
      <c r="B387" s="345"/>
      <c r="C387" s="282"/>
      <c r="D387" s="42" t="s">
        <v>257</v>
      </c>
      <c r="E387" s="43"/>
      <c r="F387" s="43" t="s">
        <v>497</v>
      </c>
      <c r="G387" s="8">
        <f t="shared" si="21"/>
        <v>6229.9</v>
      </c>
      <c r="H387" s="8">
        <f t="shared" si="21"/>
        <v>6229.9</v>
      </c>
    </row>
    <row r="388" spans="2:8" ht="32.25" customHeight="1" x14ac:dyDescent="0.25">
      <c r="B388" s="345"/>
      <c r="C388" s="282"/>
      <c r="D388" s="42" t="s">
        <v>271</v>
      </c>
      <c r="E388" s="280"/>
      <c r="F388" s="280" t="s">
        <v>272</v>
      </c>
      <c r="G388" s="8">
        <f t="shared" si="21"/>
        <v>6229.9</v>
      </c>
      <c r="H388" s="8">
        <f t="shared" si="21"/>
        <v>6229.9</v>
      </c>
    </row>
    <row r="389" spans="2:8" ht="37.5" customHeight="1" x14ac:dyDescent="0.25">
      <c r="B389" s="345"/>
      <c r="C389" s="282"/>
      <c r="D389" s="42" t="s">
        <v>273</v>
      </c>
      <c r="E389" s="43"/>
      <c r="F389" s="43" t="s">
        <v>274</v>
      </c>
      <c r="G389" s="8">
        <f>G390+G394</f>
        <v>6229.9</v>
      </c>
      <c r="H389" s="8">
        <f>H390+H394</f>
        <v>6229.9</v>
      </c>
    </row>
    <row r="390" spans="2:8" ht="30" customHeight="1" x14ac:dyDescent="0.25">
      <c r="B390" s="345"/>
      <c r="C390" s="282"/>
      <c r="D390" s="42" t="s">
        <v>275</v>
      </c>
      <c r="E390" s="43"/>
      <c r="F390" s="43" t="s">
        <v>276</v>
      </c>
      <c r="G390" s="8">
        <f>G391+G392+G393</f>
        <v>6081.2</v>
      </c>
      <c r="H390" s="8">
        <f>H391+H392+H393</f>
        <v>6081.2</v>
      </c>
    </row>
    <row r="391" spans="2:8" ht="80.25" customHeight="1" x14ac:dyDescent="0.25">
      <c r="B391" s="345"/>
      <c r="C391" s="282"/>
      <c r="D391" s="300"/>
      <c r="E391" s="296">
        <v>100</v>
      </c>
      <c r="F391" s="283" t="s">
        <v>250</v>
      </c>
      <c r="G391" s="8">
        <v>5660.9</v>
      </c>
      <c r="H391" s="8">
        <v>5660.9</v>
      </c>
    </row>
    <row r="392" spans="2:8" ht="30" x14ac:dyDescent="0.25">
      <c r="B392" s="345"/>
      <c r="C392" s="282"/>
      <c r="D392" s="300"/>
      <c r="E392" s="296">
        <v>200</v>
      </c>
      <c r="F392" s="283" t="s">
        <v>74</v>
      </c>
      <c r="G392" s="8">
        <v>420</v>
      </c>
      <c r="H392" s="8">
        <v>420</v>
      </c>
    </row>
    <row r="393" spans="2:8" ht="15" x14ac:dyDescent="0.25">
      <c r="B393" s="345"/>
      <c r="C393" s="282"/>
      <c r="D393" s="300"/>
      <c r="E393" s="296">
        <v>800</v>
      </c>
      <c r="F393" s="284" t="s">
        <v>132</v>
      </c>
      <c r="G393" s="8">
        <v>0.3</v>
      </c>
      <c r="H393" s="8">
        <v>0.3</v>
      </c>
    </row>
    <row r="394" spans="2:8" ht="30" x14ac:dyDescent="0.25">
      <c r="B394" s="345"/>
      <c r="C394" s="282"/>
      <c r="D394" s="42" t="s">
        <v>277</v>
      </c>
      <c r="E394" s="284"/>
      <c r="F394" s="284" t="s">
        <v>278</v>
      </c>
      <c r="G394" s="8">
        <f>G395+G396</f>
        <v>148.69999999999999</v>
      </c>
      <c r="H394" s="8">
        <f>H395+H396</f>
        <v>148.69999999999999</v>
      </c>
    </row>
    <row r="395" spans="2:8" ht="75" x14ac:dyDescent="0.25">
      <c r="B395" s="345"/>
      <c r="C395" s="282"/>
      <c r="D395" s="296"/>
      <c r="E395" s="285" t="s">
        <v>249</v>
      </c>
      <c r="F395" s="283" t="s">
        <v>250</v>
      </c>
      <c r="G395" s="8">
        <v>119</v>
      </c>
      <c r="H395" s="8">
        <v>119</v>
      </c>
    </row>
    <row r="396" spans="2:8" ht="30" x14ac:dyDescent="0.25">
      <c r="B396" s="345"/>
      <c r="C396" s="282"/>
      <c r="D396" s="296"/>
      <c r="E396" s="285" t="s">
        <v>73</v>
      </c>
      <c r="F396" s="283" t="s">
        <v>74</v>
      </c>
      <c r="G396" s="8">
        <v>29.7</v>
      </c>
      <c r="H396" s="8">
        <v>29.7</v>
      </c>
    </row>
    <row r="397" spans="2:8" ht="15" x14ac:dyDescent="0.25">
      <c r="B397" s="345"/>
      <c r="C397" s="296" t="s">
        <v>498</v>
      </c>
      <c r="D397" s="296"/>
      <c r="E397" s="296"/>
      <c r="F397" s="284" t="s">
        <v>499</v>
      </c>
      <c r="G397" s="273">
        <f t="shared" ref="G397:H401" si="22">G398</f>
        <v>800</v>
      </c>
      <c r="H397" s="273">
        <f t="shared" si="22"/>
        <v>800</v>
      </c>
    </row>
    <row r="398" spans="2:8" ht="60" x14ac:dyDescent="0.25">
      <c r="B398" s="345"/>
      <c r="C398" s="296"/>
      <c r="D398" s="42" t="s">
        <v>257</v>
      </c>
      <c r="E398" s="43"/>
      <c r="F398" s="43" t="s">
        <v>497</v>
      </c>
      <c r="G398" s="273">
        <f t="shared" si="22"/>
        <v>800</v>
      </c>
      <c r="H398" s="273">
        <f t="shared" si="22"/>
        <v>800</v>
      </c>
    </row>
    <row r="399" spans="2:8" ht="36.75" customHeight="1" x14ac:dyDescent="0.25">
      <c r="B399" s="345"/>
      <c r="C399" s="296"/>
      <c r="D399" s="42" t="s">
        <v>259</v>
      </c>
      <c r="E399" s="280"/>
      <c r="F399" s="280" t="s">
        <v>260</v>
      </c>
      <c r="G399" s="273">
        <f t="shared" si="22"/>
        <v>800</v>
      </c>
      <c r="H399" s="273">
        <f t="shared" si="22"/>
        <v>800</v>
      </c>
    </row>
    <row r="400" spans="2:8" ht="66.75" customHeight="1" x14ac:dyDescent="0.25">
      <c r="B400" s="345"/>
      <c r="C400" s="296"/>
      <c r="D400" s="42" t="s">
        <v>261</v>
      </c>
      <c r="E400" s="287"/>
      <c r="F400" s="287" t="s">
        <v>262</v>
      </c>
      <c r="G400" s="273">
        <f t="shared" si="22"/>
        <v>800</v>
      </c>
      <c r="H400" s="273">
        <f t="shared" si="22"/>
        <v>800</v>
      </c>
    </row>
    <row r="401" spans="2:9" ht="30" x14ac:dyDescent="0.25">
      <c r="B401" s="345"/>
      <c r="C401" s="296"/>
      <c r="D401" s="42" t="s">
        <v>263</v>
      </c>
      <c r="E401" s="319"/>
      <c r="F401" s="319" t="s">
        <v>264</v>
      </c>
      <c r="G401" s="273">
        <f t="shared" si="22"/>
        <v>800</v>
      </c>
      <c r="H401" s="273">
        <f t="shared" si="22"/>
        <v>800</v>
      </c>
    </row>
    <row r="402" spans="2:9" ht="15" x14ac:dyDescent="0.25">
      <c r="B402" s="345"/>
      <c r="C402" s="296"/>
      <c r="D402" s="326"/>
      <c r="E402" s="296">
        <v>800</v>
      </c>
      <c r="F402" s="284" t="s">
        <v>132</v>
      </c>
      <c r="G402" s="273">
        <v>800</v>
      </c>
      <c r="H402" s="273">
        <v>800</v>
      </c>
    </row>
    <row r="403" spans="2:9" ht="15" x14ac:dyDescent="0.25">
      <c r="B403" s="345"/>
      <c r="C403" s="296" t="s">
        <v>428</v>
      </c>
      <c r="D403" s="296"/>
      <c r="E403" s="296"/>
      <c r="F403" s="284" t="s">
        <v>429</v>
      </c>
      <c r="G403" s="273">
        <f t="shared" ref="G403:H406" si="23">G404</f>
        <v>13829.8</v>
      </c>
      <c r="H403" s="273">
        <f t="shared" si="23"/>
        <v>13490.2</v>
      </c>
    </row>
    <row r="404" spans="2:9" ht="15" x14ac:dyDescent="0.2">
      <c r="B404" s="345"/>
      <c r="C404" s="296"/>
      <c r="D404" s="285" t="s">
        <v>363</v>
      </c>
      <c r="E404" s="285"/>
      <c r="F404" s="319" t="s">
        <v>364</v>
      </c>
      <c r="G404" s="77">
        <f t="shared" si="23"/>
        <v>13829.8</v>
      </c>
      <c r="H404" s="77">
        <f t="shared" si="23"/>
        <v>13490.2</v>
      </c>
    </row>
    <row r="405" spans="2:9" ht="33.75" customHeight="1" x14ac:dyDescent="0.2">
      <c r="B405" s="345"/>
      <c r="C405" s="296"/>
      <c r="D405" s="42" t="s">
        <v>398</v>
      </c>
      <c r="E405" s="292"/>
      <c r="F405" s="43" t="s">
        <v>399</v>
      </c>
      <c r="G405" s="77">
        <f t="shared" si="23"/>
        <v>13829.8</v>
      </c>
      <c r="H405" s="77">
        <f t="shared" si="23"/>
        <v>13490.2</v>
      </c>
    </row>
    <row r="406" spans="2:9" ht="66" customHeight="1" x14ac:dyDescent="0.25">
      <c r="B406" s="345"/>
      <c r="C406" s="296"/>
      <c r="D406" s="42" t="s">
        <v>412</v>
      </c>
      <c r="E406" s="296"/>
      <c r="F406" s="336" t="s">
        <v>413</v>
      </c>
      <c r="G406" s="273">
        <f t="shared" si="23"/>
        <v>13829.8</v>
      </c>
      <c r="H406" s="273">
        <f t="shared" si="23"/>
        <v>13490.2</v>
      </c>
    </row>
    <row r="407" spans="2:9" ht="15" x14ac:dyDescent="0.25">
      <c r="B407" s="345"/>
      <c r="C407" s="296"/>
      <c r="D407" s="7"/>
      <c r="E407" s="296">
        <v>800</v>
      </c>
      <c r="F407" s="284" t="s">
        <v>132</v>
      </c>
      <c r="G407" s="273">
        <v>13829.8</v>
      </c>
      <c r="H407" s="273">
        <v>13490.2</v>
      </c>
    </row>
    <row r="408" spans="2:9" ht="48" customHeight="1" x14ac:dyDescent="0.25">
      <c r="B408" s="345"/>
      <c r="C408" s="300">
        <v>1400</v>
      </c>
      <c r="D408" s="317"/>
      <c r="E408" s="300"/>
      <c r="F408" s="287" t="s">
        <v>500</v>
      </c>
      <c r="G408" s="8">
        <f t="shared" ref="G408:H410" si="24">G409</f>
        <v>31606.3</v>
      </c>
      <c r="H408" s="8">
        <f t="shared" si="24"/>
        <v>29915.4</v>
      </c>
    </row>
    <row r="409" spans="2:9" ht="45" x14ac:dyDescent="0.25">
      <c r="B409" s="345"/>
      <c r="C409" s="296">
        <v>1401</v>
      </c>
      <c r="D409" s="303"/>
      <c r="E409" s="327"/>
      <c r="F409" s="284" t="s">
        <v>501</v>
      </c>
      <c r="G409" s="8">
        <f t="shared" si="24"/>
        <v>31606.3</v>
      </c>
      <c r="H409" s="8">
        <f t="shared" si="24"/>
        <v>29915.4</v>
      </c>
    </row>
    <row r="410" spans="2:9" ht="66" customHeight="1" x14ac:dyDescent="0.25">
      <c r="B410" s="345"/>
      <c r="C410" s="300"/>
      <c r="D410" s="42" t="s">
        <v>257</v>
      </c>
      <c r="E410" s="43"/>
      <c r="F410" s="43" t="s">
        <v>502</v>
      </c>
      <c r="G410" s="8">
        <f t="shared" si="24"/>
        <v>31606.3</v>
      </c>
      <c r="H410" s="8">
        <f t="shared" si="24"/>
        <v>29915.4</v>
      </c>
    </row>
    <row r="411" spans="2:9" ht="34.9" customHeight="1" x14ac:dyDescent="0.25">
      <c r="B411" s="345"/>
      <c r="C411" s="300"/>
      <c r="D411" s="42" t="s">
        <v>265</v>
      </c>
      <c r="E411" s="280"/>
      <c r="F411" s="43" t="s">
        <v>266</v>
      </c>
      <c r="G411" s="8">
        <f>G413</f>
        <v>31606.3</v>
      </c>
      <c r="H411" s="8">
        <f>H413</f>
        <v>29915.4</v>
      </c>
    </row>
    <row r="412" spans="2:9" ht="34.9" customHeight="1" x14ac:dyDescent="0.25">
      <c r="B412" s="345"/>
      <c r="C412" s="300"/>
      <c r="D412" s="42" t="s">
        <v>267</v>
      </c>
      <c r="E412" s="43"/>
      <c r="F412" s="43" t="s">
        <v>268</v>
      </c>
      <c r="G412" s="273">
        <f>G413</f>
        <v>31606.3</v>
      </c>
      <c r="H412" s="273">
        <f>H413</f>
        <v>29915.4</v>
      </c>
    </row>
    <row r="413" spans="2:9" ht="47.25" customHeight="1" x14ac:dyDescent="0.25">
      <c r="B413" s="345"/>
      <c r="C413" s="300"/>
      <c r="D413" s="42" t="s">
        <v>269</v>
      </c>
      <c r="E413" s="43"/>
      <c r="F413" s="43" t="s">
        <v>270</v>
      </c>
      <c r="G413" s="273">
        <f>G414</f>
        <v>31606.3</v>
      </c>
      <c r="H413" s="273">
        <f>H414</f>
        <v>29915.4</v>
      </c>
    </row>
    <row r="414" spans="2:9" ht="17.25" customHeight="1" x14ac:dyDescent="0.25">
      <c r="B414" s="345"/>
      <c r="C414" s="300"/>
      <c r="D414" s="303"/>
      <c r="E414" s="327" t="s">
        <v>164</v>
      </c>
      <c r="F414" s="284" t="s">
        <v>165</v>
      </c>
      <c r="G414" s="273">
        <v>31606.3</v>
      </c>
      <c r="H414" s="273">
        <v>29915.4</v>
      </c>
    </row>
    <row r="415" spans="2:9" ht="20.25" customHeight="1" x14ac:dyDescent="0.25">
      <c r="B415" s="22"/>
      <c r="C415" s="22"/>
      <c r="D415" s="23"/>
      <c r="E415" s="24"/>
      <c r="F415" s="25" t="s">
        <v>503</v>
      </c>
      <c r="G415" s="11">
        <f>G17+G33+G229+G373+G384</f>
        <v>497879.16794999992</v>
      </c>
      <c r="H415" s="11">
        <f>H17+H33+H229+H373+H384</f>
        <v>490373.62714</v>
      </c>
      <c r="I415" s="15" t="s">
        <v>504</v>
      </c>
    </row>
    <row r="416" spans="2:9" ht="16.5" customHeight="1" x14ac:dyDescent="0.2"/>
    <row r="417" spans="7:8" ht="18" hidden="1" customHeight="1" x14ac:dyDescent="0.2">
      <c r="G417" s="12">
        <f>G415-'[1]6'!E375</f>
        <v>497879.16794999992</v>
      </c>
    </row>
    <row r="418" spans="7:8" ht="11.25" hidden="1" customHeight="1" x14ac:dyDescent="0.2">
      <c r="G418" s="12">
        <f>G415-'[2]2.'!E488</f>
        <v>-43543.807050000061</v>
      </c>
    </row>
    <row r="419" spans="7:8" hidden="1" x14ac:dyDescent="0.2">
      <c r="G419" s="12">
        <f>G415-'[1]6'!E375</f>
        <v>497879.16794999992</v>
      </c>
    </row>
    <row r="420" spans="7:8" hidden="1" x14ac:dyDescent="0.2">
      <c r="G420" s="12"/>
    </row>
    <row r="421" spans="7:8" x14ac:dyDescent="0.2">
      <c r="G421" s="12"/>
      <c r="H421" s="21"/>
    </row>
    <row r="422" spans="7:8" x14ac:dyDescent="0.2">
      <c r="G422" s="12"/>
      <c r="H422" s="12"/>
    </row>
    <row r="423" spans="7:8" x14ac:dyDescent="0.2">
      <c r="G423" s="12"/>
    </row>
  </sheetData>
  <mergeCells count="9">
    <mergeCell ref="F9:H9"/>
    <mergeCell ref="F10:H10"/>
    <mergeCell ref="B13:H13"/>
    <mergeCell ref="G1:H1"/>
    <mergeCell ref="F2:H2"/>
    <mergeCell ref="F3:H3"/>
    <mergeCell ref="G4:H4"/>
    <mergeCell ref="F7:H7"/>
    <mergeCell ref="F8:H8"/>
  </mergeCells>
  <pageMargins left="0.35433070866141736" right="0.23622047244094491" top="0.35433070866141736" bottom="0.15748031496062992" header="0.31496062992125984" footer="0.19685039370078741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4"/>
  <sheetViews>
    <sheetView workbookViewId="0">
      <selection activeCell="B4" sqref="B4:C4"/>
    </sheetView>
  </sheetViews>
  <sheetFormatPr defaultRowHeight="12.75" x14ac:dyDescent="0.2"/>
  <cols>
    <col min="1" max="1" width="5.7109375" customWidth="1"/>
    <col min="2" max="2" width="69.7109375" style="36" customWidth="1"/>
    <col min="3" max="3" width="14.5703125" customWidth="1"/>
    <col min="4" max="4" width="2.42578125" customWidth="1"/>
    <col min="6" max="6" width="11.5703125" customWidth="1"/>
    <col min="8" max="8" width="12.5703125" customWidth="1"/>
  </cols>
  <sheetData>
    <row r="1" spans="1:3" ht="15" customHeight="1" x14ac:dyDescent="0.25">
      <c r="B1" s="391" t="s">
        <v>652</v>
      </c>
      <c r="C1" s="391"/>
    </row>
    <row r="2" spans="1:3" ht="13.5" customHeight="1" x14ac:dyDescent="0.25">
      <c r="A2" s="391" t="s">
        <v>0</v>
      </c>
      <c r="B2" s="393"/>
      <c r="C2" s="393"/>
    </row>
    <row r="3" spans="1:3" ht="13.5" customHeight="1" x14ac:dyDescent="0.25">
      <c r="A3" s="391" t="s">
        <v>1</v>
      </c>
      <c r="B3" s="393"/>
      <c r="C3" s="393"/>
    </row>
    <row r="4" spans="1:3" x14ac:dyDescent="0.2">
      <c r="B4" s="380" t="s">
        <v>907</v>
      </c>
      <c r="C4" s="381"/>
    </row>
    <row r="6" spans="1:3" x14ac:dyDescent="0.2">
      <c r="B6"/>
      <c r="C6" s="28" t="s">
        <v>516</v>
      </c>
    </row>
    <row r="7" spans="1:3" x14ac:dyDescent="0.2">
      <c r="B7"/>
      <c r="C7" s="28" t="s">
        <v>505</v>
      </c>
    </row>
    <row r="8" spans="1:3" x14ac:dyDescent="0.2">
      <c r="A8" s="399" t="s">
        <v>506</v>
      </c>
      <c r="B8" s="400"/>
      <c r="C8" s="400"/>
    </row>
    <row r="9" spans="1:3" x14ac:dyDescent="0.2">
      <c r="B9"/>
      <c r="C9" s="28" t="s">
        <v>2</v>
      </c>
    </row>
    <row r="12" spans="1:3" ht="39" customHeight="1" x14ac:dyDescent="0.2">
      <c r="A12" s="401" t="s">
        <v>507</v>
      </c>
      <c r="B12" s="401"/>
      <c r="C12" s="401"/>
    </row>
    <row r="13" spans="1:3" ht="10.5" customHeight="1" x14ac:dyDescent="0.2">
      <c r="A13" s="29"/>
      <c r="B13" s="29"/>
      <c r="C13" s="29"/>
    </row>
    <row r="14" spans="1:3" ht="33.75" customHeight="1" x14ac:dyDescent="0.2">
      <c r="A14" s="30" t="s">
        <v>508</v>
      </c>
      <c r="B14" s="30" t="s">
        <v>509</v>
      </c>
      <c r="C14" s="30" t="s">
        <v>510</v>
      </c>
    </row>
    <row r="15" spans="1:3" ht="14.25" customHeight="1" x14ac:dyDescent="0.2">
      <c r="A15" s="31">
        <v>1</v>
      </c>
      <c r="B15" s="31">
        <v>2</v>
      </c>
      <c r="C15" s="31">
        <v>3</v>
      </c>
    </row>
    <row r="16" spans="1:3" ht="47.25" customHeight="1" x14ac:dyDescent="0.2">
      <c r="A16" s="44" t="s">
        <v>511</v>
      </c>
      <c r="B16" s="45" t="s">
        <v>146</v>
      </c>
      <c r="C16" s="46">
        <f>C18+C19+C23+C21+C20+C22</f>
        <v>78463.538870000004</v>
      </c>
    </row>
    <row r="17" spans="1:8" ht="18" customHeight="1" x14ac:dyDescent="0.2">
      <c r="A17" s="44"/>
      <c r="B17" s="47" t="s">
        <v>512</v>
      </c>
      <c r="C17" s="46"/>
    </row>
    <row r="18" spans="1:8" ht="18.75" customHeight="1" x14ac:dyDescent="0.25">
      <c r="A18" s="32" t="s">
        <v>867</v>
      </c>
      <c r="B18" s="48" t="s">
        <v>517</v>
      </c>
      <c r="C18" s="8">
        <v>17563.407999999999</v>
      </c>
    </row>
    <row r="19" spans="1:8" ht="33" customHeight="1" x14ac:dyDescent="0.25">
      <c r="A19" s="32" t="s">
        <v>868</v>
      </c>
      <c r="B19" s="47" t="s">
        <v>557</v>
      </c>
      <c r="C19" s="273">
        <v>4457.6038099999996</v>
      </c>
      <c r="H19" s="272"/>
    </row>
    <row r="20" spans="1:8" ht="52.5" customHeight="1" x14ac:dyDescent="0.25">
      <c r="A20" s="32" t="s">
        <v>869</v>
      </c>
      <c r="B20" s="48" t="s">
        <v>558</v>
      </c>
      <c r="C20" s="49">
        <v>52523.176789999998</v>
      </c>
    </row>
    <row r="21" spans="1:8" ht="15.75" customHeight="1" x14ac:dyDescent="0.25">
      <c r="A21" s="32" t="s">
        <v>870</v>
      </c>
      <c r="B21" s="9" t="s">
        <v>161</v>
      </c>
      <c r="C21" s="46">
        <v>330</v>
      </c>
    </row>
    <row r="22" spans="1:8" ht="65.25" customHeight="1" x14ac:dyDescent="0.2">
      <c r="A22" s="32" t="s">
        <v>871</v>
      </c>
      <c r="B22" s="48" t="s">
        <v>555</v>
      </c>
      <c r="C22" s="46">
        <v>1108.3</v>
      </c>
    </row>
    <row r="23" spans="1:8" ht="49.5" customHeight="1" x14ac:dyDescent="0.2">
      <c r="A23" s="32" t="s">
        <v>872</v>
      </c>
      <c r="B23" s="48" t="s">
        <v>556</v>
      </c>
      <c r="C23" s="46">
        <v>2481.0502700000002</v>
      </c>
    </row>
    <row r="24" spans="1:8" ht="18.75" customHeight="1" x14ac:dyDescent="0.25">
      <c r="A24" s="33"/>
      <c r="B24" s="34" t="s">
        <v>513</v>
      </c>
      <c r="C24" s="35">
        <f>C16</f>
        <v>78463.538870000004</v>
      </c>
      <c r="D24" s="15" t="s">
        <v>504</v>
      </c>
    </row>
  </sheetData>
  <mergeCells count="6">
    <mergeCell ref="A8:C8"/>
    <mergeCell ref="A12:C12"/>
    <mergeCell ref="B1:C1"/>
    <mergeCell ref="A2:C2"/>
    <mergeCell ref="A3:C3"/>
    <mergeCell ref="B4:C4"/>
  </mergeCells>
  <pageMargins left="0.5" right="0.25" top="0.31" bottom="0.17" header="0.3" footer="0.1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1"/>
  <sheetViews>
    <sheetView workbookViewId="0">
      <selection activeCell="C4" sqref="C4:D4"/>
    </sheetView>
  </sheetViews>
  <sheetFormatPr defaultRowHeight="12.75" x14ac:dyDescent="0.2"/>
  <cols>
    <col min="1" max="1" width="5.85546875" customWidth="1"/>
    <col min="2" max="2" width="33.7109375" style="51" customWidth="1"/>
    <col min="3" max="3" width="21.42578125" customWidth="1"/>
    <col min="4" max="4" width="20.42578125" customWidth="1"/>
    <col min="5" max="5" width="3" customWidth="1"/>
    <col min="7" max="7" width="13.5703125" customWidth="1"/>
  </cols>
  <sheetData>
    <row r="1" spans="1:4" ht="15" x14ac:dyDescent="0.25">
      <c r="B1"/>
      <c r="C1" s="391" t="s">
        <v>904</v>
      </c>
      <c r="D1" s="391"/>
    </row>
    <row r="2" spans="1:4" ht="13.5" customHeight="1" x14ac:dyDescent="0.25">
      <c r="B2" s="391" t="s">
        <v>0</v>
      </c>
      <c r="C2" s="393"/>
      <c r="D2" s="393"/>
    </row>
    <row r="3" spans="1:4" ht="13.5" customHeight="1" x14ac:dyDescent="0.25">
      <c r="B3" s="391" t="s">
        <v>1</v>
      </c>
      <c r="C3" s="393"/>
      <c r="D3" s="393"/>
    </row>
    <row r="4" spans="1:4" x14ac:dyDescent="0.2">
      <c r="B4"/>
      <c r="C4" s="380" t="s">
        <v>907</v>
      </c>
      <c r="D4" s="381"/>
    </row>
    <row r="7" spans="1:4" x14ac:dyDescent="0.2">
      <c r="D7" s="28" t="s">
        <v>560</v>
      </c>
    </row>
    <row r="8" spans="1:4" x14ac:dyDescent="0.2">
      <c r="D8" s="28" t="s">
        <v>505</v>
      </c>
    </row>
    <row r="9" spans="1:4" x14ac:dyDescent="0.2">
      <c r="D9" s="28" t="s">
        <v>506</v>
      </c>
    </row>
    <row r="10" spans="1:4" x14ac:dyDescent="0.2">
      <c r="D10" s="28" t="s">
        <v>2</v>
      </c>
    </row>
    <row r="12" spans="1:4" ht="38.25" customHeight="1" x14ac:dyDescent="0.2">
      <c r="A12" s="404" t="s">
        <v>561</v>
      </c>
      <c r="B12" s="404"/>
      <c r="C12" s="404"/>
      <c r="D12" s="404"/>
    </row>
    <row r="14" spans="1:4" x14ac:dyDescent="0.2">
      <c r="A14" s="402" t="s">
        <v>562</v>
      </c>
      <c r="B14" s="402" t="s">
        <v>563</v>
      </c>
      <c r="C14" s="402" t="s">
        <v>564</v>
      </c>
      <c r="D14" s="402" t="s">
        <v>565</v>
      </c>
    </row>
    <row r="15" spans="1:4" ht="69" customHeight="1" x14ac:dyDescent="0.2">
      <c r="A15" s="403"/>
      <c r="B15" s="403"/>
      <c r="C15" s="403"/>
      <c r="D15" s="403"/>
    </row>
    <row r="16" spans="1:4" x14ac:dyDescent="0.2">
      <c r="A16" s="52">
        <v>1</v>
      </c>
      <c r="B16" s="52">
        <v>2</v>
      </c>
      <c r="C16" s="52">
        <v>3</v>
      </c>
      <c r="D16" s="52">
        <v>4</v>
      </c>
    </row>
    <row r="17" spans="1:7" ht="18.75" customHeight="1" x14ac:dyDescent="0.25">
      <c r="A17" s="53">
        <v>1</v>
      </c>
      <c r="B17" s="108" t="s">
        <v>566</v>
      </c>
      <c r="C17" s="109">
        <f>4035.58127-262.34028</f>
        <v>3773.2409900000002</v>
      </c>
      <c r="D17" s="109">
        <f>3670.93124-262.34028</f>
        <v>3408.59096</v>
      </c>
      <c r="G17" s="54"/>
    </row>
    <row r="18" spans="1:7" ht="20.25" customHeight="1" x14ac:dyDescent="0.25">
      <c r="A18" s="53">
        <v>2</v>
      </c>
      <c r="B18" s="108" t="s">
        <v>567</v>
      </c>
      <c r="C18" s="109">
        <v>562.34028000000001</v>
      </c>
      <c r="D18" s="109">
        <v>262.34028000000001</v>
      </c>
    </row>
    <row r="19" spans="1:7" ht="18" customHeight="1" x14ac:dyDescent="0.25">
      <c r="A19" s="53">
        <v>3</v>
      </c>
      <c r="B19" s="108" t="s">
        <v>832</v>
      </c>
      <c r="C19" s="109">
        <v>250</v>
      </c>
      <c r="D19" s="109"/>
    </row>
    <row r="20" spans="1:7" ht="18" customHeight="1" x14ac:dyDescent="0.25">
      <c r="A20" s="53">
        <v>4</v>
      </c>
      <c r="B20" s="108" t="s">
        <v>568</v>
      </c>
      <c r="C20" s="109">
        <v>240</v>
      </c>
      <c r="D20" s="109"/>
    </row>
    <row r="21" spans="1:7" ht="18.75" x14ac:dyDescent="0.3">
      <c r="A21" s="55"/>
      <c r="B21" s="110" t="s">
        <v>569</v>
      </c>
      <c r="C21" s="107">
        <f>SUM(C17:C20)</f>
        <v>4825.5812700000006</v>
      </c>
      <c r="D21" s="107">
        <f>SUM(D17:D20)</f>
        <v>3670.9312399999999</v>
      </c>
      <c r="E21" s="15" t="s">
        <v>504</v>
      </c>
    </row>
  </sheetData>
  <mergeCells count="9">
    <mergeCell ref="A14:A15"/>
    <mergeCell ref="B14:B15"/>
    <mergeCell ref="C14:C15"/>
    <mergeCell ref="D14:D15"/>
    <mergeCell ref="C1:D1"/>
    <mergeCell ref="B2:D2"/>
    <mergeCell ref="B3:D3"/>
    <mergeCell ref="C4:D4"/>
    <mergeCell ref="A12:D12"/>
  </mergeCells>
  <pageMargins left="0.48" right="0.18" top="0.31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0"/>
  <sheetViews>
    <sheetView view="pageBreakPreview" zoomScaleSheetLayoutView="100" workbookViewId="0">
      <selection activeCell="A8" sqref="A8:C8"/>
    </sheetView>
  </sheetViews>
  <sheetFormatPr defaultRowHeight="12.75" x14ac:dyDescent="0.2"/>
  <cols>
    <col min="1" max="1" width="3.7109375" customWidth="1"/>
    <col min="2" max="2" width="77" customWidth="1"/>
    <col min="3" max="3" width="14.140625" customWidth="1"/>
    <col min="4" max="4" width="24.28515625" hidden="1" customWidth="1"/>
    <col min="5" max="6" width="9.140625" hidden="1" customWidth="1"/>
    <col min="7" max="7" width="2.28515625" customWidth="1"/>
    <col min="8" max="8" width="5.28515625" customWidth="1"/>
  </cols>
  <sheetData>
    <row r="1" spans="1:4" ht="15" customHeight="1" x14ac:dyDescent="0.25">
      <c r="B1" s="391" t="s">
        <v>905</v>
      </c>
      <c r="C1" s="393"/>
      <c r="D1" s="393"/>
    </row>
    <row r="2" spans="1:4" ht="13.5" x14ac:dyDescent="0.25">
      <c r="B2" s="391" t="s">
        <v>0</v>
      </c>
      <c r="C2" s="393"/>
      <c r="D2" s="393"/>
    </row>
    <row r="3" spans="1:4" ht="13.5" x14ac:dyDescent="0.25">
      <c r="B3" s="391" t="s">
        <v>1</v>
      </c>
      <c r="C3" s="393"/>
      <c r="D3" s="393"/>
    </row>
    <row r="4" spans="1:4" ht="13.5" x14ac:dyDescent="0.25">
      <c r="B4" s="391" t="s">
        <v>907</v>
      </c>
      <c r="C4" s="393"/>
      <c r="D4" s="393"/>
    </row>
    <row r="5" spans="1:4" ht="15" x14ac:dyDescent="0.25">
      <c r="C5" s="50"/>
      <c r="D5" s="50"/>
    </row>
    <row r="6" spans="1:4" ht="15" x14ac:dyDescent="0.25">
      <c r="C6" s="50"/>
      <c r="D6" s="50"/>
    </row>
    <row r="7" spans="1:4" ht="15" x14ac:dyDescent="0.25">
      <c r="A7" s="82"/>
      <c r="B7" s="407" t="s">
        <v>619</v>
      </c>
      <c r="C7" s="406"/>
    </row>
    <row r="8" spans="1:4" x14ac:dyDescent="0.2">
      <c r="A8" s="410" t="s">
        <v>505</v>
      </c>
      <c r="B8" s="406"/>
      <c r="C8" s="406"/>
    </row>
    <row r="9" spans="1:4" x14ac:dyDescent="0.2">
      <c r="A9" s="405" t="s">
        <v>1</v>
      </c>
      <c r="B9" s="406"/>
      <c r="C9" s="406"/>
    </row>
    <row r="10" spans="1:4" ht="15" x14ac:dyDescent="0.25">
      <c r="A10" s="82"/>
      <c r="B10" s="407" t="s">
        <v>2</v>
      </c>
      <c r="C10" s="406"/>
    </row>
    <row r="11" spans="1:4" ht="15" x14ac:dyDescent="0.25">
      <c r="A11" s="82"/>
      <c r="B11" s="28" t="s">
        <v>441</v>
      </c>
      <c r="C11" s="17"/>
    </row>
    <row r="12" spans="1:4" ht="97.5" customHeight="1" x14ac:dyDescent="0.25">
      <c r="A12" s="408" t="s">
        <v>620</v>
      </c>
      <c r="B12" s="409"/>
      <c r="C12" s="409"/>
    </row>
    <row r="13" spans="1:4" ht="15" customHeight="1" x14ac:dyDescent="0.2"/>
    <row r="14" spans="1:4" ht="28.5" customHeight="1" x14ac:dyDescent="0.25">
      <c r="A14" s="83" t="s">
        <v>508</v>
      </c>
      <c r="B14" s="84" t="s">
        <v>621</v>
      </c>
      <c r="C14" s="83" t="s">
        <v>422</v>
      </c>
    </row>
    <row r="15" spans="1:4" ht="12.75" customHeight="1" x14ac:dyDescent="0.2">
      <c r="A15" s="85">
        <v>1</v>
      </c>
      <c r="B15" s="86">
        <v>2</v>
      </c>
      <c r="C15" s="85">
        <v>3</v>
      </c>
    </row>
    <row r="16" spans="1:4" ht="55.5" customHeight="1" x14ac:dyDescent="0.25">
      <c r="A16" s="87">
        <v>1</v>
      </c>
      <c r="B16" s="88" t="s">
        <v>622</v>
      </c>
      <c r="C16" s="89">
        <v>117215.9</v>
      </c>
    </row>
    <row r="17" spans="1:5" ht="36.75" customHeight="1" x14ac:dyDescent="0.25">
      <c r="A17" s="87">
        <v>2</v>
      </c>
      <c r="B17" s="88" t="s">
        <v>653</v>
      </c>
      <c r="C17" s="89">
        <v>1700</v>
      </c>
    </row>
    <row r="18" spans="1:5" ht="36" customHeight="1" x14ac:dyDescent="0.25">
      <c r="A18" s="90">
        <f>A17+1</f>
        <v>3</v>
      </c>
      <c r="B18" s="91" t="s">
        <v>623</v>
      </c>
      <c r="C18" s="92">
        <v>243333.9</v>
      </c>
      <c r="D18">
        <v>3215</v>
      </c>
      <c r="E18">
        <v>108</v>
      </c>
    </row>
    <row r="19" spans="1:5" ht="177" customHeight="1" x14ac:dyDescent="0.25">
      <c r="A19" s="90">
        <f>A18+1</f>
        <v>4</v>
      </c>
      <c r="B19" s="91" t="s">
        <v>624</v>
      </c>
      <c r="C19" s="93">
        <v>5077.3999999999996</v>
      </c>
      <c r="D19">
        <v>675</v>
      </c>
    </row>
    <row r="20" spans="1:5" ht="39" customHeight="1" x14ac:dyDescent="0.25">
      <c r="A20" s="90">
        <f>A19+1</f>
        <v>5</v>
      </c>
      <c r="B20" s="91" t="s">
        <v>625</v>
      </c>
      <c r="C20" s="93">
        <v>881.1</v>
      </c>
    </row>
    <row r="21" spans="1:5" ht="36" customHeight="1" x14ac:dyDescent="0.25">
      <c r="A21" s="90">
        <f t="shared" ref="A21:A46" si="0">A20+1</f>
        <v>6</v>
      </c>
      <c r="B21" s="91" t="s">
        <v>626</v>
      </c>
      <c r="C21" s="94">
        <v>3.9</v>
      </c>
    </row>
    <row r="22" spans="1:5" ht="53.25" customHeight="1" x14ac:dyDescent="0.25">
      <c r="A22" s="90">
        <f t="shared" si="0"/>
        <v>7</v>
      </c>
      <c r="B22" s="91" t="s">
        <v>627</v>
      </c>
      <c r="C22" s="93">
        <v>421</v>
      </c>
    </row>
    <row r="23" spans="1:5" ht="30.75" customHeight="1" x14ac:dyDescent="0.25">
      <c r="A23" s="90">
        <f t="shared" si="0"/>
        <v>8</v>
      </c>
      <c r="B23" s="91" t="s">
        <v>628</v>
      </c>
      <c r="C23" s="93">
        <v>43.7</v>
      </c>
    </row>
    <row r="24" spans="1:5" ht="81.75" customHeight="1" x14ac:dyDescent="0.25">
      <c r="A24" s="90">
        <f t="shared" si="0"/>
        <v>9</v>
      </c>
      <c r="B24" s="91" t="s">
        <v>629</v>
      </c>
      <c r="C24" s="93">
        <v>7631.8</v>
      </c>
    </row>
    <row r="25" spans="1:5" ht="81.75" customHeight="1" x14ac:dyDescent="0.25">
      <c r="A25" s="90">
        <f t="shared" si="0"/>
        <v>10</v>
      </c>
      <c r="B25" s="91" t="s">
        <v>630</v>
      </c>
      <c r="C25" s="93">
        <v>286.7</v>
      </c>
    </row>
    <row r="26" spans="1:5" ht="55.5" customHeight="1" x14ac:dyDescent="0.25">
      <c r="A26" s="90">
        <f t="shared" si="0"/>
        <v>11</v>
      </c>
      <c r="B26" s="10" t="s">
        <v>631</v>
      </c>
      <c r="C26" s="93">
        <v>395.1</v>
      </c>
    </row>
    <row r="27" spans="1:5" ht="37.5" customHeight="1" x14ac:dyDescent="0.25">
      <c r="A27" s="90">
        <f t="shared" si="0"/>
        <v>12</v>
      </c>
      <c r="B27" s="95" t="s">
        <v>632</v>
      </c>
      <c r="C27" s="93">
        <v>186.32</v>
      </c>
    </row>
    <row r="28" spans="1:5" ht="53.25" customHeight="1" x14ac:dyDescent="0.25">
      <c r="A28" s="90">
        <f t="shared" si="0"/>
        <v>13</v>
      </c>
      <c r="B28" s="95" t="s">
        <v>633</v>
      </c>
      <c r="C28" s="93">
        <f>2.9+0.67148</f>
        <v>3.5714799999999998</v>
      </c>
    </row>
    <row r="29" spans="1:5" ht="62.25" customHeight="1" x14ac:dyDescent="0.25">
      <c r="A29" s="90">
        <f t="shared" si="0"/>
        <v>14</v>
      </c>
      <c r="B29" s="91" t="s">
        <v>634</v>
      </c>
      <c r="C29" s="96">
        <v>1.2</v>
      </c>
    </row>
    <row r="30" spans="1:5" ht="56.25" customHeight="1" x14ac:dyDescent="0.25">
      <c r="A30" s="90">
        <f t="shared" si="0"/>
        <v>15</v>
      </c>
      <c r="B30" s="95" t="s">
        <v>635</v>
      </c>
      <c r="C30" s="93">
        <v>52.2</v>
      </c>
    </row>
    <row r="31" spans="1:5" ht="65.25" customHeight="1" x14ac:dyDescent="0.25">
      <c r="A31" s="90">
        <f t="shared" si="0"/>
        <v>16</v>
      </c>
      <c r="B31" s="91" t="s">
        <v>636</v>
      </c>
      <c r="C31" s="94">
        <v>9.4</v>
      </c>
    </row>
    <row r="32" spans="1:5" ht="36" customHeight="1" x14ac:dyDescent="0.25">
      <c r="A32" s="90">
        <f t="shared" si="0"/>
        <v>17</v>
      </c>
      <c r="B32" s="97" t="s">
        <v>637</v>
      </c>
      <c r="C32" s="93">
        <v>3738.8</v>
      </c>
    </row>
    <row r="33" spans="1:8" ht="75.75" customHeight="1" x14ac:dyDescent="0.25">
      <c r="A33" s="90">
        <f t="shared" si="0"/>
        <v>18</v>
      </c>
      <c r="B33" s="10" t="s">
        <v>638</v>
      </c>
      <c r="C33" s="93">
        <v>109.7</v>
      </c>
    </row>
    <row r="34" spans="1:8" ht="58.5" customHeight="1" x14ac:dyDescent="0.25">
      <c r="A34" s="90">
        <f t="shared" si="0"/>
        <v>19</v>
      </c>
      <c r="B34" s="95" t="s">
        <v>639</v>
      </c>
      <c r="C34" s="94">
        <v>63.668880000000001</v>
      </c>
    </row>
    <row r="35" spans="1:8" ht="92.25" customHeight="1" x14ac:dyDescent="0.25">
      <c r="A35" s="90">
        <f t="shared" si="0"/>
        <v>20</v>
      </c>
      <c r="B35" s="95" t="s">
        <v>640</v>
      </c>
      <c r="C35" s="92">
        <v>6485.07024</v>
      </c>
    </row>
    <row r="36" spans="1:8" ht="65.25" customHeight="1" x14ac:dyDescent="0.25">
      <c r="A36" s="90">
        <f t="shared" si="0"/>
        <v>21</v>
      </c>
      <c r="B36" s="95" t="s">
        <v>641</v>
      </c>
      <c r="C36" s="98">
        <v>11994.1</v>
      </c>
    </row>
    <row r="37" spans="1:8" ht="42.75" customHeight="1" x14ac:dyDescent="0.25">
      <c r="A37" s="90">
        <f t="shared" si="0"/>
        <v>22</v>
      </c>
      <c r="B37" s="95" t="s">
        <v>642</v>
      </c>
      <c r="C37" s="94">
        <v>122.2</v>
      </c>
    </row>
    <row r="38" spans="1:8" ht="36.75" customHeight="1" x14ac:dyDescent="0.25">
      <c r="A38" s="90">
        <f t="shared" si="0"/>
        <v>23</v>
      </c>
      <c r="B38" s="95" t="s">
        <v>643</v>
      </c>
      <c r="C38" s="94">
        <v>1596</v>
      </c>
    </row>
    <row r="39" spans="1:8" ht="36.75" customHeight="1" x14ac:dyDescent="0.25">
      <c r="A39" s="90">
        <f t="shared" si="0"/>
        <v>24</v>
      </c>
      <c r="B39" s="95" t="s">
        <v>644</v>
      </c>
      <c r="C39" s="99">
        <v>1650.559</v>
      </c>
    </row>
    <row r="40" spans="1:8" ht="36.75" customHeight="1" x14ac:dyDescent="0.25">
      <c r="A40" s="90">
        <f t="shared" si="0"/>
        <v>25</v>
      </c>
      <c r="B40" s="95" t="s">
        <v>645</v>
      </c>
      <c r="C40" s="99">
        <v>9638.5</v>
      </c>
    </row>
    <row r="41" spans="1:8" ht="52.5" customHeight="1" x14ac:dyDescent="0.25">
      <c r="A41" s="90">
        <f t="shared" si="0"/>
        <v>26</v>
      </c>
      <c r="B41" s="91" t="s">
        <v>646</v>
      </c>
      <c r="C41" s="99">
        <v>52523.176789999998</v>
      </c>
    </row>
    <row r="42" spans="1:8" ht="97.5" customHeight="1" x14ac:dyDescent="0.25">
      <c r="A42" s="90">
        <f t="shared" si="0"/>
        <v>27</v>
      </c>
      <c r="B42" s="100" t="s">
        <v>647</v>
      </c>
      <c r="C42" s="99">
        <v>1301.58</v>
      </c>
    </row>
    <row r="43" spans="1:8" ht="50.25" customHeight="1" x14ac:dyDescent="0.25">
      <c r="A43" s="90">
        <f t="shared" si="0"/>
        <v>28</v>
      </c>
      <c r="B43" s="91" t="s">
        <v>648</v>
      </c>
      <c r="C43" s="99">
        <v>12154.65</v>
      </c>
    </row>
    <row r="44" spans="1:8" ht="35.25" customHeight="1" x14ac:dyDescent="0.25">
      <c r="A44" s="90">
        <f t="shared" si="0"/>
        <v>29</v>
      </c>
      <c r="B44" s="100" t="s">
        <v>649</v>
      </c>
      <c r="C44" s="99">
        <v>1000</v>
      </c>
    </row>
    <row r="45" spans="1:8" ht="55.5" customHeight="1" x14ac:dyDescent="0.25">
      <c r="A45" s="90">
        <f t="shared" si="0"/>
        <v>30</v>
      </c>
      <c r="B45" s="111" t="s">
        <v>654</v>
      </c>
      <c r="C45" s="99">
        <v>20</v>
      </c>
    </row>
    <row r="46" spans="1:8" ht="59.25" customHeight="1" x14ac:dyDescent="0.25">
      <c r="A46" s="90">
        <f t="shared" si="0"/>
        <v>31</v>
      </c>
      <c r="B46" s="111" t="s">
        <v>655</v>
      </c>
      <c r="C46" s="99">
        <v>217.47</v>
      </c>
    </row>
    <row r="47" spans="1:8" ht="23.25" customHeight="1" x14ac:dyDescent="0.3">
      <c r="A47" s="90"/>
      <c r="B47" s="101" t="s">
        <v>650</v>
      </c>
      <c r="C47" s="102">
        <f>C18+C19+C20+C21+C22+C23+C24+C26+C29+C30+C31+C32+C33+C34+C36+C37+C27+C16+C38+C35+C25+C28+C39+C40+C41+C42+C43+C44+C17+C45+C46</f>
        <v>479858.66638999997</v>
      </c>
      <c r="D47" s="103" t="e">
        <f>#REF!+#REF!+#REF!+#REF!+#REF!+D23+D24+#REF!+#REF!+#REF!+#REF!+#REF!+#REF!+#REF!+#REF!+D31+D32+#REF!+#REF!</f>
        <v>#REF!</v>
      </c>
      <c r="H47" s="15" t="s">
        <v>504</v>
      </c>
    </row>
    <row r="50" spans="9:9" x14ac:dyDescent="0.2">
      <c r="I50" s="21"/>
    </row>
  </sheetData>
  <mergeCells count="9">
    <mergeCell ref="A9:C9"/>
    <mergeCell ref="B10:C10"/>
    <mergeCell ref="A12:C12"/>
    <mergeCell ref="B1:D1"/>
    <mergeCell ref="B2:D2"/>
    <mergeCell ref="B3:D3"/>
    <mergeCell ref="B4:D4"/>
    <mergeCell ref="B7:C7"/>
    <mergeCell ref="A8:C8"/>
  </mergeCells>
  <pageMargins left="0.47244094488188981" right="0.23622047244094491" top="0.23622047244094491" bottom="0.19685039370078741" header="0.23622047244094491" footer="0.19685039370078741"/>
  <pageSetup paperSize="9" scale="85" orientation="portrait" r:id="rId1"/>
  <headerFooter alignWithMargins="0">
    <oddHeader>&amp;Я</oddHeader>
    <oddFooter>&amp;Я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13</vt:i4>
      </vt:variant>
    </vt:vector>
  </HeadingPairs>
  <TitlesOfParts>
    <vt:vector size="23" baseType="lpstr">
      <vt:lpstr>1</vt:lpstr>
      <vt:lpstr>2.</vt:lpstr>
      <vt:lpstr>3.</vt:lpstr>
      <vt:lpstr>4</vt:lpstr>
      <vt:lpstr>5.</vt:lpstr>
      <vt:lpstr>6</vt:lpstr>
      <vt:lpstr>7</vt:lpstr>
      <vt:lpstr>8</vt:lpstr>
      <vt:lpstr>9</vt:lpstr>
      <vt:lpstr>10</vt:lpstr>
      <vt:lpstr>'1'!Заголовки_для_печати</vt:lpstr>
      <vt:lpstr>'10'!Заголовки_для_печати</vt:lpstr>
      <vt:lpstr>'3.'!Заголовки_для_печати</vt:lpstr>
      <vt:lpstr>'4'!Заголовки_для_печати</vt:lpstr>
      <vt:lpstr>'5.'!Заголовки_для_печати</vt:lpstr>
      <vt:lpstr>'6'!Заголовки_для_печати</vt:lpstr>
      <vt:lpstr>'9'!Заголовки_для_печати</vt:lpstr>
      <vt:lpstr>'10'!Область_печати</vt:lpstr>
      <vt:lpstr>'3.'!Область_печати</vt:lpstr>
      <vt:lpstr>'4'!Область_печати</vt:lpstr>
      <vt:lpstr>'5.'!Область_печати</vt:lpstr>
      <vt:lpstr>'6'!Область_печати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Пользователь</cp:lastModifiedBy>
  <cp:lastPrinted>2018-12-21T04:50:48Z</cp:lastPrinted>
  <dcterms:created xsi:type="dcterms:W3CDTF">2018-04-04T07:08:18Z</dcterms:created>
  <dcterms:modified xsi:type="dcterms:W3CDTF">2018-12-21T04:51:07Z</dcterms:modified>
</cp:coreProperties>
</file>