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60" windowWidth="17055" windowHeight="8895"/>
  </bookViews>
  <sheets>
    <sheet name="1" sheetId="9" r:id="rId1"/>
    <sheet name="2" sheetId="1" r:id="rId2"/>
    <sheet name="3" sheetId="3" r:id="rId3"/>
    <sheet name="4" sheetId="5" r:id="rId4"/>
    <sheet name="5." sheetId="6" r:id="rId5"/>
    <sheet name="6" sheetId="8" r:id="rId6"/>
    <sheet name="7" sheetId="7" r:id="rId7"/>
  </sheets>
  <externalReferences>
    <externalReference r:id="rId8"/>
    <externalReference r:id="rId9"/>
  </externalReferences>
  <definedNames>
    <definedName name="_xlnm._FilterDatabase" localSheetId="2" hidden="1">'3'!$B$15:$G$563</definedName>
    <definedName name="_xlnm.Print_Titles" localSheetId="0">'1'!$13:$14</definedName>
    <definedName name="_xlnm.Print_Titles" localSheetId="1">'2'!$14:$15</definedName>
    <definedName name="_xlnm.Print_Titles" localSheetId="2">'3'!$15:$16</definedName>
    <definedName name="_xlnm.Print_Titles" localSheetId="5">'6'!$14:$15</definedName>
    <definedName name="_xlnm.Print_Titles" localSheetId="6">'7'!$13:$13</definedName>
    <definedName name="_xlnm.Print_Area" localSheetId="1">'2'!$A$1:$E$389</definedName>
    <definedName name="_xlnm.Print_Area" localSheetId="2">'3'!$A$1:$AH$563</definedName>
    <definedName name="_xlnm.Print_Area" localSheetId="5">'6'!$A$1:$H$44</definedName>
    <definedName name="_xlnm.Print_Area" localSheetId="6">'7'!$A$1:$E$36</definedName>
  </definedNames>
  <calcPr calcId="144525"/>
</workbook>
</file>

<file path=xl/calcChain.xml><?xml version="1.0" encoding="utf-8"?>
<calcChain xmlns="http://schemas.openxmlformats.org/spreadsheetml/2006/main">
  <c r="E114" i="9" l="1"/>
  <c r="E112" i="9" s="1"/>
  <c r="E108" i="9"/>
  <c r="E107" i="9" s="1"/>
  <c r="E104" i="9"/>
  <c r="E102" i="9"/>
  <c r="E93" i="9"/>
  <c r="E87" i="9"/>
  <c r="E84" i="9"/>
  <c r="E81" i="9"/>
  <c r="E77" i="9" s="1"/>
  <c r="E75" i="9" s="1"/>
  <c r="E78" i="9"/>
  <c r="E76" i="9"/>
  <c r="E73" i="9"/>
  <c r="E70" i="9"/>
  <c r="E68" i="9"/>
  <c r="E67" i="9"/>
  <c r="E66" i="9"/>
  <c r="E63" i="9"/>
  <c r="E62" i="9"/>
  <c r="E60" i="9"/>
  <c r="E55" i="9"/>
  <c r="E54" i="9"/>
  <c r="E50" i="9"/>
  <c r="E48" i="9"/>
  <c r="E47" i="9"/>
  <c r="E45" i="9"/>
  <c r="E44" i="9"/>
  <c r="E43" i="9" s="1"/>
  <c r="E40" i="9"/>
  <c r="E39" i="9" s="1"/>
  <c r="E38" i="9" s="1"/>
  <c r="E37" i="9"/>
  <c r="E36" i="9"/>
  <c r="E33" i="9"/>
  <c r="E32" i="9" s="1"/>
  <c r="E29" i="9"/>
  <c r="E24" i="9"/>
  <c r="E23" i="9" s="1"/>
  <c r="E20" i="9"/>
  <c r="E18" i="9" s="1"/>
  <c r="E17" i="9" s="1"/>
  <c r="E56" i="9" l="1"/>
  <c r="E86" i="9"/>
  <c r="E85" i="9" s="1"/>
  <c r="E106" i="9"/>
  <c r="E49" i="9"/>
  <c r="E16" i="9" s="1"/>
  <c r="E15" i="9" s="1"/>
  <c r="E72" i="9"/>
  <c r="G131" i="3" l="1"/>
  <c r="G135" i="3"/>
  <c r="G110" i="3"/>
  <c r="D186" i="1"/>
  <c r="D190" i="1"/>
  <c r="D170" i="1"/>
  <c r="D176" i="1"/>
  <c r="G380" i="3"/>
  <c r="D283" i="1"/>
  <c r="D44" i="8"/>
  <c r="C44" i="8"/>
  <c r="A17" i="8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D35" i="7" l="1"/>
  <c r="D34" i="7" s="1"/>
  <c r="D33" i="7" s="1"/>
  <c r="D28" i="7" s="1"/>
  <c r="D26" i="7"/>
  <c r="D25" i="7"/>
  <c r="D23" i="7"/>
  <c r="D22" i="7"/>
  <c r="D21" i="7" s="1"/>
  <c r="D17" i="7"/>
  <c r="C20" i="6"/>
  <c r="D20" i="6"/>
  <c r="D16" i="7" l="1"/>
  <c r="D15" i="7" s="1"/>
  <c r="G285" i="3" l="1"/>
  <c r="G154" i="3" l="1"/>
  <c r="G153" i="3" s="1"/>
  <c r="G152" i="3" s="1"/>
  <c r="G151" i="3" s="1"/>
  <c r="G117" i="3"/>
  <c r="D177" i="1"/>
  <c r="G190" i="3" l="1"/>
  <c r="D332" i="1"/>
  <c r="D373" i="1"/>
  <c r="G86" i="3"/>
  <c r="G85" i="3" s="1"/>
  <c r="G84" i="3" s="1"/>
  <c r="G83" i="3" s="1"/>
  <c r="G82" i="3" s="1"/>
  <c r="G81" i="3" s="1"/>
  <c r="G445" i="3"/>
  <c r="D131" i="1"/>
  <c r="G38" i="3" l="1"/>
  <c r="C16" i="5" l="1"/>
  <c r="C24" i="5" l="1"/>
  <c r="G322" i="3"/>
  <c r="G321" i="3" s="1"/>
  <c r="G320" i="3" s="1"/>
  <c r="G319" i="3" s="1"/>
  <c r="D80" i="1"/>
  <c r="G549" i="3"/>
  <c r="G548" i="3" s="1"/>
  <c r="G547" i="3" s="1"/>
  <c r="G546" i="3" s="1"/>
  <c r="G554" i="3"/>
  <c r="G553" i="3" s="1"/>
  <c r="G552" i="3" s="1"/>
  <c r="G551" i="3" s="1"/>
  <c r="D379" i="1"/>
  <c r="G429" i="3"/>
  <c r="D148" i="1"/>
  <c r="G541" i="3"/>
  <c r="D138" i="1"/>
  <c r="G443" i="3"/>
  <c r="D129" i="1"/>
  <c r="G262" i="3"/>
  <c r="G545" i="3" l="1"/>
  <c r="G139" i="3"/>
  <c r="G133" i="3"/>
  <c r="D376" i="1"/>
  <c r="D194" i="1"/>
  <c r="D191" i="1"/>
  <c r="D188" i="1"/>
  <c r="G251" i="3" l="1"/>
  <c r="G165" i="3"/>
  <c r="G164" i="3" s="1"/>
  <c r="G163" i="3" s="1"/>
  <c r="G162" i="3" s="1"/>
  <c r="G492" i="3"/>
  <c r="G491" i="3" s="1"/>
  <c r="G490" i="3" s="1"/>
  <c r="G489" i="3" s="1"/>
  <c r="G104" i="3"/>
  <c r="G103" i="3" s="1"/>
  <c r="G102" i="3" s="1"/>
  <c r="G101" i="3" s="1"/>
  <c r="G213" i="3"/>
  <c r="G212" i="3" s="1"/>
  <c r="G257" i="3"/>
  <c r="G254" i="3"/>
  <c r="G112" i="3"/>
  <c r="D233" i="1"/>
  <c r="D232" i="1" s="1"/>
  <c r="G250" i="3" l="1"/>
  <c r="D126" i="1"/>
  <c r="G356" i="3"/>
  <c r="G149" i="3" l="1"/>
  <c r="G148" i="3" s="1"/>
  <c r="G136" i="3"/>
  <c r="D63" i="1"/>
  <c r="D204" i="1"/>
  <c r="D203" i="1" s="1"/>
  <c r="D383" i="1"/>
  <c r="D381" i="1"/>
  <c r="D348" i="1"/>
  <c r="G519" i="3" l="1"/>
  <c r="D246" i="1"/>
  <c r="D172" i="1"/>
  <c r="D60" i="1"/>
  <c r="D57" i="1"/>
  <c r="D56" i="1" l="1"/>
  <c r="AE563" i="3" l="1"/>
  <c r="G561" i="3"/>
  <c r="G560" i="3" s="1"/>
  <c r="G543" i="3"/>
  <c r="G534" i="3"/>
  <c r="G533" i="3" s="1"/>
  <c r="G532" i="3" s="1"/>
  <c r="G531" i="3" s="1"/>
  <c r="G529" i="3"/>
  <c r="G528" i="3" s="1"/>
  <c r="G527" i="3" s="1"/>
  <c r="G526" i="3" s="1"/>
  <c r="G525" i="3" s="1"/>
  <c r="G522" i="3"/>
  <c r="G518" i="3" s="1"/>
  <c r="G517" i="3" s="1"/>
  <c r="G516" i="3" s="1"/>
  <c r="G515" i="3" s="1"/>
  <c r="G510" i="3"/>
  <c r="G506" i="3"/>
  <c r="G504" i="3"/>
  <c r="G497" i="3"/>
  <c r="G496" i="3" s="1"/>
  <c r="G495" i="3" s="1"/>
  <c r="G494" i="3" s="1"/>
  <c r="G487" i="3"/>
  <c r="G486" i="3" s="1"/>
  <c r="G485" i="3" s="1"/>
  <c r="G484" i="3" s="1"/>
  <c r="G481" i="3"/>
  <c r="G480" i="3" s="1"/>
  <c r="G479" i="3" s="1"/>
  <c r="G478" i="3" s="1"/>
  <c r="G477" i="3" s="1"/>
  <c r="G476" i="3" s="1"/>
  <c r="G474" i="3"/>
  <c r="G473" i="3" s="1"/>
  <c r="G472" i="3" s="1"/>
  <c r="G471" i="3" s="1"/>
  <c r="G470" i="3" s="1"/>
  <c r="G469" i="3" s="1"/>
  <c r="G467" i="3"/>
  <c r="G466" i="3" s="1"/>
  <c r="G464" i="3"/>
  <c r="G462" i="3"/>
  <c r="G456" i="3"/>
  <c r="G455" i="3" s="1"/>
  <c r="G454" i="3" s="1"/>
  <c r="G453" i="3" s="1"/>
  <c r="G450" i="3"/>
  <c r="G448" i="3"/>
  <c r="G437" i="3"/>
  <c r="G436" i="3" s="1"/>
  <c r="G435" i="3" s="1"/>
  <c r="G434" i="3" s="1"/>
  <c r="G433" i="3" s="1"/>
  <c r="G431" i="3"/>
  <c r="G423" i="3"/>
  <c r="G421" i="3"/>
  <c r="G414" i="3"/>
  <c r="G413" i="3" s="1"/>
  <c r="G410" i="3"/>
  <c r="G408" i="3"/>
  <c r="G404" i="3"/>
  <c r="G402" i="3"/>
  <c r="G400" i="3"/>
  <c r="G397" i="3"/>
  <c r="G396" i="3" s="1"/>
  <c r="G393" i="3"/>
  <c r="G391" i="3"/>
  <c r="G388" i="3"/>
  <c r="G386" i="3"/>
  <c r="G384" i="3"/>
  <c r="G381" i="3"/>
  <c r="G379" i="3"/>
  <c r="G374" i="3"/>
  <c r="G373" i="3" s="1"/>
  <c r="G368" i="3"/>
  <c r="G367" i="3" s="1"/>
  <c r="G366" i="3" s="1"/>
  <c r="G365" i="3" s="1"/>
  <c r="G362" i="3"/>
  <c r="G359" i="3"/>
  <c r="G354" i="3"/>
  <c r="G351" i="3"/>
  <c r="G348" i="3"/>
  <c r="G345" i="3"/>
  <c r="G343" i="3"/>
  <c r="G339" i="3"/>
  <c r="G335" i="3"/>
  <c r="G334" i="3" s="1"/>
  <c r="G333" i="3" s="1"/>
  <c r="G332" i="3" s="1"/>
  <c r="G329" i="3"/>
  <c r="G328" i="3" s="1"/>
  <c r="G327" i="3" s="1"/>
  <c r="G326" i="3" s="1"/>
  <c r="G317" i="3"/>
  <c r="G316" i="3" s="1"/>
  <c r="G314" i="3"/>
  <c r="G312" i="3"/>
  <c r="G308" i="3"/>
  <c r="G307" i="3" s="1"/>
  <c r="G305" i="3"/>
  <c r="G303" i="3"/>
  <c r="G299" i="3"/>
  <c r="G298" i="3" s="1"/>
  <c r="G296" i="3"/>
  <c r="G295" i="3" s="1"/>
  <c r="G293" i="3"/>
  <c r="G292" i="3" s="1"/>
  <c r="G283" i="3"/>
  <c r="G282" i="3" s="1"/>
  <c r="G281" i="3" s="1"/>
  <c r="G279" i="3"/>
  <c r="G278" i="3" s="1"/>
  <c r="G277" i="3" s="1"/>
  <c r="G274" i="3"/>
  <c r="G273" i="3" s="1"/>
  <c r="G271" i="3"/>
  <c r="G270" i="3" s="1"/>
  <c r="G267" i="3"/>
  <c r="G266" i="3" s="1"/>
  <c r="G265" i="3" s="1"/>
  <c r="G260" i="3"/>
  <c r="G249" i="3"/>
  <c r="G247" i="3"/>
  <c r="G246" i="3" s="1"/>
  <c r="G245" i="3" s="1"/>
  <c r="G240" i="3"/>
  <c r="G238" i="3"/>
  <c r="G235" i="3"/>
  <c r="G233" i="3"/>
  <c r="G229" i="3"/>
  <c r="G227" i="3"/>
  <c r="G224" i="3"/>
  <c r="G223" i="3" s="1"/>
  <c r="G217" i="3"/>
  <c r="G216" i="3" s="1"/>
  <c r="G215" i="3" s="1"/>
  <c r="G209" i="3"/>
  <c r="G208" i="3" s="1"/>
  <c r="G204" i="3"/>
  <c r="G203" i="3" s="1"/>
  <c r="G200" i="3"/>
  <c r="G199" i="3" s="1"/>
  <c r="G197" i="3"/>
  <c r="G196" i="3" s="1"/>
  <c r="G187" i="3"/>
  <c r="G183" i="3"/>
  <c r="G181" i="3"/>
  <c r="G178" i="3"/>
  <c r="G176" i="3"/>
  <c r="G173" i="3"/>
  <c r="G171" i="3"/>
  <c r="G160" i="3"/>
  <c r="G159" i="3" s="1"/>
  <c r="G158" i="3" s="1"/>
  <c r="G157" i="3" s="1"/>
  <c r="G156" i="3" s="1"/>
  <c r="G146" i="3"/>
  <c r="G145" i="3" s="1"/>
  <c r="G143" i="3"/>
  <c r="G142" i="3" s="1"/>
  <c r="G130" i="3"/>
  <c r="G129" i="3" s="1"/>
  <c r="G124" i="3"/>
  <c r="G123" i="3" s="1"/>
  <c r="G122" i="3" s="1"/>
  <c r="G120" i="3"/>
  <c r="G119" i="3" s="1"/>
  <c r="G115" i="3"/>
  <c r="G109" i="3"/>
  <c r="G108" i="3" s="1"/>
  <c r="G97" i="3"/>
  <c r="G95" i="3"/>
  <c r="G93" i="3"/>
  <c r="G79" i="3"/>
  <c r="G77" i="3"/>
  <c r="G75" i="3"/>
  <c r="G73" i="3"/>
  <c r="G71" i="3"/>
  <c r="G68" i="3"/>
  <c r="G67" i="3" s="1"/>
  <c r="G65" i="3"/>
  <c r="G63" i="3"/>
  <c r="G61" i="3"/>
  <c r="G59" i="3"/>
  <c r="G57" i="3"/>
  <c r="G52" i="3"/>
  <c r="G50" i="3"/>
  <c r="G47" i="3"/>
  <c r="G46" i="3" s="1"/>
  <c r="G37" i="3"/>
  <c r="G36" i="3" s="1"/>
  <c r="G35" i="3" s="1"/>
  <c r="G34" i="3" s="1"/>
  <c r="G33" i="3" s="1"/>
  <c r="G31" i="3"/>
  <c r="G30" i="3" s="1"/>
  <c r="G29" i="3" s="1"/>
  <c r="G28" i="3" s="1"/>
  <c r="G24" i="3"/>
  <c r="G22" i="3"/>
  <c r="D387" i="1"/>
  <c r="D385" i="1"/>
  <c r="D371" i="1"/>
  <c r="D367" i="1"/>
  <c r="D365" i="1"/>
  <c r="D363" i="1"/>
  <c r="D359" i="1"/>
  <c r="D357" i="1"/>
  <c r="D354" i="1"/>
  <c r="D351" i="1"/>
  <c r="D346" i="1"/>
  <c r="D343" i="1"/>
  <c r="D340" i="1"/>
  <c r="D337" i="1"/>
  <c r="D335" i="1"/>
  <c r="D328" i="1"/>
  <c r="D326" i="1"/>
  <c r="D324" i="1"/>
  <c r="D322" i="1"/>
  <c r="D320" i="1"/>
  <c r="D316" i="1"/>
  <c r="D315" i="1" s="1"/>
  <c r="D314" i="1" s="1"/>
  <c r="D312" i="1"/>
  <c r="D311" i="1" s="1"/>
  <c r="D310" i="1" s="1"/>
  <c r="D307" i="1"/>
  <c r="D305" i="1"/>
  <c r="D303" i="1"/>
  <c r="D300" i="1"/>
  <c r="D299" i="1" s="1"/>
  <c r="D296" i="1"/>
  <c r="D294" i="1"/>
  <c r="D291" i="1"/>
  <c r="D289" i="1"/>
  <c r="D287" i="1"/>
  <c r="D284" i="1"/>
  <c r="D282" i="1"/>
  <c r="D281" i="1" s="1"/>
  <c r="D277" i="1"/>
  <c r="D275" i="1"/>
  <c r="D273" i="1"/>
  <c r="D271" i="1"/>
  <c r="D269" i="1"/>
  <c r="D266" i="1"/>
  <c r="D265" i="1" s="1"/>
  <c r="D263" i="1"/>
  <c r="D261" i="1"/>
  <c r="D259" i="1"/>
  <c r="D257" i="1"/>
  <c r="D255" i="1"/>
  <c r="D249" i="1"/>
  <c r="D245" i="1" s="1"/>
  <c r="D244" i="1" s="1"/>
  <c r="D242" i="1"/>
  <c r="D241" i="1" s="1"/>
  <c r="D240" i="1" s="1"/>
  <c r="D238" i="1"/>
  <c r="D237" i="1" s="1"/>
  <c r="D236" i="1" s="1"/>
  <c r="D229" i="1"/>
  <c r="D228" i="1" s="1"/>
  <c r="D224" i="1"/>
  <c r="D223" i="1" s="1"/>
  <c r="D219" i="1"/>
  <c r="D218" i="1" s="1"/>
  <c r="D215" i="1"/>
  <c r="D214" i="1" s="1"/>
  <c r="D212" i="1"/>
  <c r="D211" i="1" s="1"/>
  <c r="D208" i="1"/>
  <c r="D207" i="1" s="1"/>
  <c r="D206" i="1" s="1"/>
  <c r="D201" i="1"/>
  <c r="D200" i="1" s="1"/>
  <c r="D198" i="1"/>
  <c r="D197" i="1" s="1"/>
  <c r="D185" i="1"/>
  <c r="D184" i="1" s="1"/>
  <c r="D180" i="1"/>
  <c r="D179" i="1" s="1"/>
  <c r="D175" i="1"/>
  <c r="D169" i="1"/>
  <c r="D168" i="1" s="1"/>
  <c r="D164" i="1"/>
  <c r="D162" i="1"/>
  <c r="D160" i="1"/>
  <c r="D157" i="1"/>
  <c r="D156" i="1" s="1"/>
  <c r="D153" i="1"/>
  <c r="D152" i="1" s="1"/>
  <c r="D150" i="1"/>
  <c r="D147" i="1" s="1"/>
  <c r="D145" i="1"/>
  <c r="D143" i="1"/>
  <c r="D140" i="1"/>
  <c r="D136" i="1"/>
  <c r="D134" i="1"/>
  <c r="D124" i="1"/>
  <c r="D123" i="1" s="1"/>
  <c r="D119" i="1"/>
  <c r="D118" i="1" s="1"/>
  <c r="D117" i="1" s="1"/>
  <c r="D115" i="1"/>
  <c r="D113" i="1"/>
  <c r="D108" i="1"/>
  <c r="D106" i="1"/>
  <c r="D103" i="1"/>
  <c r="D102" i="1" s="1"/>
  <c r="D98" i="1"/>
  <c r="D97" i="1" s="1"/>
  <c r="D95" i="1"/>
  <c r="D93" i="1"/>
  <c r="D89" i="1"/>
  <c r="D88" i="1" s="1"/>
  <c r="D86" i="1"/>
  <c r="D84" i="1"/>
  <c r="D78" i="1"/>
  <c r="D77" i="1" s="1"/>
  <c r="D75" i="1"/>
  <c r="D74" i="1" s="1"/>
  <c r="D72" i="1"/>
  <c r="D71" i="1" s="1"/>
  <c r="D67" i="1"/>
  <c r="D66" i="1" s="1"/>
  <c r="D54" i="1"/>
  <c r="D52" i="1"/>
  <c r="D49" i="1"/>
  <c r="D47" i="1"/>
  <c r="D44" i="1"/>
  <c r="D42" i="1"/>
  <c r="D38" i="1"/>
  <c r="D36" i="1"/>
  <c r="D33" i="1"/>
  <c r="D31" i="1"/>
  <c r="D27" i="1"/>
  <c r="D26" i="1" s="1"/>
  <c r="D24" i="1"/>
  <c r="D22" i="1"/>
  <c r="D19" i="1"/>
  <c r="D18" i="1" s="1"/>
  <c r="D302" i="1" l="1"/>
  <c r="G378" i="3"/>
  <c r="G399" i="3"/>
  <c r="D362" i="1"/>
  <c r="G483" i="3"/>
  <c r="G428" i="3"/>
  <c r="G427" i="3" s="1"/>
  <c r="G426" i="3" s="1"/>
  <c r="G425" i="3" s="1"/>
  <c r="G442" i="3"/>
  <c r="G441" i="3" s="1"/>
  <c r="G440" i="3" s="1"/>
  <c r="G439" i="3" s="1"/>
  <c r="G540" i="3"/>
  <c r="G539" i="3" s="1"/>
  <c r="G538" i="3" s="1"/>
  <c r="G537" i="3" s="1"/>
  <c r="G536" i="3" s="1"/>
  <c r="D128" i="1"/>
  <c r="D217" i="1"/>
  <c r="D298" i="1"/>
  <c r="G21" i="3"/>
  <c r="G20" i="3" s="1"/>
  <c r="G19" i="3" s="1"/>
  <c r="G18" i="3" s="1"/>
  <c r="G17" i="3" s="1"/>
  <c r="G202" i="3"/>
  <c r="G180" i="3"/>
  <c r="G395" i="3"/>
  <c r="G420" i="3"/>
  <c r="G170" i="3"/>
  <c r="G372" i="3"/>
  <c r="G371" i="3" s="1"/>
  <c r="G338" i="3"/>
  <c r="G337" i="3" s="1"/>
  <c r="G331" i="3" s="1"/>
  <c r="D105" i="1"/>
  <c r="D101" i="1" s="1"/>
  <c r="D100" i="1" s="1"/>
  <c r="D30" i="1"/>
  <c r="D254" i="1"/>
  <c r="D46" i="1"/>
  <c r="D112" i="1"/>
  <c r="D111" i="1" s="1"/>
  <c r="D187" i="1"/>
  <c r="D183" i="1" s="1"/>
  <c r="G226" i="3"/>
  <c r="G222" i="3" s="1"/>
  <c r="G56" i="3"/>
  <c r="G175" i="3"/>
  <c r="G49" i="3"/>
  <c r="G45" i="3" s="1"/>
  <c r="G44" i="3" s="1"/>
  <c r="G132" i="3"/>
  <c r="G291" i="3"/>
  <c r="G407" i="3"/>
  <c r="G406" i="3" s="1"/>
  <c r="G461" i="3"/>
  <c r="G460" i="3" s="1"/>
  <c r="G459" i="3" s="1"/>
  <c r="G458" i="3" s="1"/>
  <c r="G452" i="3" s="1"/>
  <c r="G559" i="3"/>
  <c r="G558" i="3" s="1"/>
  <c r="G557" i="3" s="1"/>
  <c r="G556" i="3" s="1"/>
  <c r="G269" i="3"/>
  <c r="G259" i="3" s="1"/>
  <c r="D70" i="1"/>
  <c r="D210" i="1"/>
  <c r="D268" i="1"/>
  <c r="D142" i="1"/>
  <c r="D293" i="1"/>
  <c r="D35" i="1"/>
  <c r="D319" i="1"/>
  <c r="G186" i="3"/>
  <c r="G185" i="3" s="1"/>
  <c r="G232" i="3"/>
  <c r="G383" i="3"/>
  <c r="D21" i="1"/>
  <c r="D17" i="1" s="1"/>
  <c r="D51" i="1"/>
  <c r="D65" i="1"/>
  <c r="D83" i="1"/>
  <c r="D82" i="1" s="1"/>
  <c r="D92" i="1"/>
  <c r="D91" i="1" s="1"/>
  <c r="G92" i="3"/>
  <c r="G91" i="3" s="1"/>
  <c r="G90" i="3" s="1"/>
  <c r="G89" i="3" s="1"/>
  <c r="G88" i="3" s="1"/>
  <c r="G237" i="3"/>
  <c r="G261" i="3"/>
  <c r="G284" i="3"/>
  <c r="G302" i="3"/>
  <c r="G301" i="3" s="1"/>
  <c r="G311" i="3"/>
  <c r="G310" i="3" s="1"/>
  <c r="G390" i="3"/>
  <c r="G503" i="3"/>
  <c r="G502" i="3" s="1"/>
  <c r="G501" i="3" s="1"/>
  <c r="G500" i="3" s="1"/>
  <c r="G499" i="3" s="1"/>
  <c r="D159" i="1"/>
  <c r="D155" i="1" s="1"/>
  <c r="G70" i="3"/>
  <c r="D41" i="1"/>
  <c r="D171" i="1"/>
  <c r="D167" i="1" s="1"/>
  <c r="D235" i="1"/>
  <c r="D286" i="1"/>
  <c r="G111" i="3"/>
  <c r="G107" i="3" s="1"/>
  <c r="G106" i="3" s="1"/>
  <c r="G100" i="3" s="1"/>
  <c r="G195" i="3"/>
  <c r="G514" i="3"/>
  <c r="G244" i="3"/>
  <c r="D309" i="1"/>
  <c r="G419" i="3" l="1"/>
  <c r="G418" i="3" s="1"/>
  <c r="G417" i="3" s="1"/>
  <c r="G416" i="3" s="1"/>
  <c r="G513" i="3"/>
  <c r="G231" i="3"/>
  <c r="G221" i="3" s="1"/>
  <c r="G220" i="3" s="1"/>
  <c r="G219" i="3" s="1"/>
  <c r="D29" i="1"/>
  <c r="G194" i="3"/>
  <c r="G193" i="3" s="1"/>
  <c r="G169" i="3"/>
  <c r="G168" i="3" s="1"/>
  <c r="G167" i="3" s="1"/>
  <c r="G290" i="3"/>
  <c r="G289" i="3" s="1"/>
  <c r="G288" i="3" s="1"/>
  <c r="G55" i="3"/>
  <c r="G54" i="3" s="1"/>
  <c r="G43" i="3" s="1"/>
  <c r="G42" i="3" s="1"/>
  <c r="G128" i="3"/>
  <c r="G127" i="3" s="1"/>
  <c r="G126" i="3" s="1"/>
  <c r="G243" i="3"/>
  <c r="G242" i="3" s="1"/>
  <c r="D253" i="1"/>
  <c r="D252" i="1" s="1"/>
  <c r="D122" i="1"/>
  <c r="D121" i="1" s="1"/>
  <c r="G377" i="3"/>
  <c r="G376" i="3" s="1"/>
  <c r="G370" i="3" s="1"/>
  <c r="G325" i="3" s="1"/>
  <c r="D280" i="1"/>
  <c r="D279" i="1" s="1"/>
  <c r="D110" i="1"/>
  <c r="D69" i="1"/>
  <c r="D40" i="1"/>
  <c r="D318" i="1"/>
  <c r="D166" i="1"/>
  <c r="G324" i="3" l="1"/>
  <c r="D16" i="1"/>
  <c r="D389" i="1" s="1"/>
  <c r="G99" i="3"/>
  <c r="G41" i="3" s="1"/>
  <c r="G563" i="3" l="1"/>
  <c r="G571" i="3" s="1"/>
  <c r="G567" i="3" l="1"/>
  <c r="G566" i="3"/>
  <c r="G565" i="3"/>
  <c r="G569" i="3"/>
</calcChain>
</file>

<file path=xl/sharedStrings.xml><?xml version="1.0" encoding="utf-8"?>
<sst xmlns="http://schemas.openxmlformats.org/spreadsheetml/2006/main" count="2161" uniqueCount="833">
  <si>
    <t xml:space="preserve">                                                      к Решению Земского собрания </t>
  </si>
  <si>
    <t xml:space="preserve">Суксунского муниципального района </t>
  </si>
  <si>
    <t>от  21.12.2017 № 19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</si>
  <si>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бюджета на 2018 год, тыс.рублей</t>
  </si>
  <si>
    <t>ЦСР</t>
  </si>
  <si>
    <t>ВР</t>
  </si>
  <si>
    <t>Наименование расходов</t>
  </si>
  <si>
    <t>Всего</t>
  </si>
  <si>
    <t>01 0 00 00000</t>
  </si>
  <si>
    <r>
      <t xml:space="preserve">Муниципальная программа </t>
    </r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</rPr>
      <t>Культура  и молодежная политика Суксунского района</t>
    </r>
    <r>
      <rPr>
        <sz val="11"/>
        <rFont val="Calibri"/>
        <family val="2"/>
        <charset val="204"/>
      </rPr>
      <t>»</t>
    </r>
  </si>
  <si>
    <t>01 1 00 00000</t>
  </si>
  <si>
    <r>
      <t xml:space="preserve">Подпрограмма </t>
    </r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</rPr>
      <t>Развитие сферы культуры</t>
    </r>
    <r>
      <rPr>
        <sz val="11"/>
        <rFont val="Calibri"/>
        <family val="2"/>
        <charset val="204"/>
      </rPr>
      <t>»</t>
    </r>
  </si>
  <si>
    <t>01 1 01 00000</t>
  </si>
  <si>
    <r>
      <t xml:space="preserve">Основное мероприятие </t>
    </r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  <charset val="204"/>
      </rPr>
      <t>Обеспечение деятельности муниципального учреждения «Центр развития культуры»</t>
    </r>
    <r>
      <rPr>
        <sz val="11"/>
        <rFont val="Calibri"/>
        <family val="2"/>
        <charset val="204"/>
      </rPr>
      <t>»</t>
    </r>
  </si>
  <si>
    <t>01 1 01 00110</t>
  </si>
  <si>
    <t>Обеспечение деятельности (оказание услуг, выполнение работ) муниципальных учреждений (организаций)</t>
  </si>
  <si>
    <t>600</t>
  </si>
  <si>
    <t>Предоставление субсидий бюджетным, автономным учреждениям и иным некоммерческим организациям</t>
  </si>
  <si>
    <t>01 1 03 00000</t>
  </si>
  <si>
    <r>
      <t xml:space="preserve">Основное мероприятие </t>
    </r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  <charset val="204"/>
      </rPr>
      <t>Сохранение и формирование кадрового потенциала, повышение его профессионального уровня с учетом современных требований</t>
    </r>
    <r>
      <rPr>
        <sz val="11"/>
        <rFont val="Calibri"/>
        <family val="2"/>
        <charset val="204"/>
      </rPr>
      <t>»</t>
    </r>
  </si>
  <si>
    <t>01 1 03 2А010</t>
  </si>
  <si>
    <t>Организация и участие в семинарах, мастер-классах, круглых столах, методических объединениях</t>
  </si>
  <si>
    <t>01 1 03 2А020</t>
  </si>
  <si>
    <t>Обучение работников  по программе профессиональной переподготовки или повышение квалификации</t>
  </si>
  <si>
    <t>01 1 05 00000</t>
  </si>
  <si>
    <t>Основное мероприятие «Предоставление  мер социальной поддержки отдельным категориям граждан, работающим в государственных и муниципальных организациях Пермского края и проживающим в сельской местности и поселках городского типа (рабочих поселках), по оплате жилого помещения и коммунальных услуг»</t>
  </si>
  <si>
    <t>01 1 05 2С180</t>
  </si>
  <si>
    <t>Предоставление  мер социальной поддержки отдельным категориям граждан, работающим в государственных и муниципальных организациях Пермского края и проживающим в сельской местности и поселках городского типа (рабочих поселках), по оплате жилого помещения и коммунальных услуг</t>
  </si>
  <si>
    <t>01 2 00 00000</t>
  </si>
  <si>
    <r>
      <t xml:space="preserve">Подпрограмма </t>
    </r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</rPr>
      <t>Искусство</t>
    </r>
    <r>
      <rPr>
        <sz val="11"/>
        <rFont val="Calibri"/>
        <family val="2"/>
        <charset val="204"/>
      </rPr>
      <t>»</t>
    </r>
  </si>
  <si>
    <t>01 2 01 00000</t>
  </si>
  <si>
    <r>
      <t>Основное мероприятие «Организация  мероприятий различного уровня, способствующих формированию культурных ценностей населения</t>
    </r>
    <r>
      <rPr>
        <sz val="11"/>
        <rFont val="Calibri"/>
        <family val="2"/>
        <charset val="204"/>
      </rPr>
      <t>»</t>
    </r>
  </si>
  <si>
    <t>01 2 01 2А060</t>
  </si>
  <si>
    <t>Организация и проведение праздников, конкурсов, мероприятий, фестивалей различного уровня на территории Суксунского района</t>
  </si>
  <si>
    <t>01 2 01 2А070</t>
  </si>
  <si>
    <t>Изготовление и распространение социальной рекламы, пропагандирующей культурные ценности Суксунского района</t>
  </si>
  <si>
    <t>01 2 02 00000</t>
  </si>
  <si>
    <r>
      <t>Основное мероприятие «Поддержка и развитие творческих коллективов и объединений учреждений культуры</t>
    </r>
    <r>
      <rPr>
        <sz val="11"/>
        <rFont val="Calibri"/>
        <family val="2"/>
        <charset val="204"/>
      </rPr>
      <t>»</t>
    </r>
  </si>
  <si>
    <t>01 2 02 2А080</t>
  </si>
  <si>
    <t xml:space="preserve">Участие творческих коллективов, объединений, солистов в  конкурсах и фестивалях различного уровня </t>
  </si>
  <si>
    <t>01 2 02 2А090</t>
  </si>
  <si>
    <t>Организация гастролей творческих коллективов на территории Суксунского района</t>
  </si>
  <si>
    <t>01 3 00 00000</t>
  </si>
  <si>
    <r>
      <t xml:space="preserve">Подпрограмма </t>
    </r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</rPr>
      <t>Молодежная политика</t>
    </r>
    <r>
      <rPr>
        <sz val="11"/>
        <rFont val="Calibri"/>
        <family val="2"/>
        <charset val="204"/>
      </rPr>
      <t>»</t>
    </r>
  </si>
  <si>
    <t>01 3 01 00000</t>
  </si>
  <si>
    <r>
      <t>Основное мероприятие «Пропаганда духовно-нравственного развития и патриотического воспитания молодежи</t>
    </r>
    <r>
      <rPr>
        <sz val="11"/>
        <rFont val="Calibri"/>
        <family val="2"/>
        <charset val="204"/>
      </rPr>
      <t>»</t>
    </r>
  </si>
  <si>
    <t>01 3 01 2А100</t>
  </si>
  <si>
    <t>Проведение мероприятий по  патриотическому и интернациональному воспитанию молодежи</t>
  </si>
  <si>
    <t>01 3 01 2А110</t>
  </si>
  <si>
    <t>Проведение молодежных акций, мероприятий направленных на пропаганду государственных символов Российской Федерации</t>
  </si>
  <si>
    <t>01 3 02 00000</t>
  </si>
  <si>
    <r>
      <t>Основное мероприятие «Повышение уровня гражданского образования молодежи</t>
    </r>
    <r>
      <rPr>
        <sz val="11"/>
        <rFont val="Calibri"/>
        <family val="2"/>
        <charset val="204"/>
      </rPr>
      <t>»</t>
    </r>
  </si>
  <si>
    <t>01 3 02 2А120</t>
  </si>
  <si>
    <t>Проведение мероприятий и информационно пропагандистской работы направленных на формирование здорового образа жизни</t>
  </si>
  <si>
    <t>01 3 02 2А130</t>
  </si>
  <si>
    <t>Проведение целевых акций,  мероприятий пропагандирующих семейные ценности</t>
  </si>
  <si>
    <t>01 3 03 00000</t>
  </si>
  <si>
    <r>
      <t>Основное мероприятие «Вовлечение молодежи в социальную  и культурную практику</t>
    </r>
    <r>
      <rPr>
        <sz val="11"/>
        <rFont val="Calibri"/>
        <family val="2"/>
        <charset val="204"/>
      </rPr>
      <t>»</t>
    </r>
  </si>
  <si>
    <t>01 3 03 2А140</t>
  </si>
  <si>
    <t>Развитие знаний молодежи о сфере трудовой деятельности, содействие занятости молодежи, организация временной и сезонной занятости молодежи</t>
  </si>
  <si>
    <t>01 3 03 2А150</t>
  </si>
  <si>
    <t>Проведение мероприятий, акций направленных на развитие добровольчества</t>
  </si>
  <si>
    <t>01 3 04 00000</t>
  </si>
  <si>
    <t>Основное мероприятие «Содействие обеспечению молодых семей доступным жильем»</t>
  </si>
  <si>
    <t>Реализация мероприятий по обеспечению жильем молодых семей</t>
  </si>
  <si>
    <t>300</t>
  </si>
  <si>
    <t>Социальное обеспечение и иные выплаты населению</t>
  </si>
  <si>
    <t>01 4 00 00000</t>
  </si>
  <si>
    <r>
      <t xml:space="preserve">Подпрограмма </t>
    </r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</rPr>
      <t>Кадры</t>
    </r>
    <r>
      <rPr>
        <sz val="11"/>
        <rFont val="Calibri"/>
        <family val="2"/>
        <charset val="204"/>
      </rPr>
      <t>»</t>
    </r>
  </si>
  <si>
    <t>01 4 01 00000</t>
  </si>
  <si>
    <r>
      <t>Основное мероприятие «Создание условий  для развития молодежного кадрового потенциала</t>
    </r>
    <r>
      <rPr>
        <sz val="11"/>
        <rFont val="Calibri"/>
        <family val="2"/>
        <charset val="204"/>
      </rPr>
      <t>»</t>
    </r>
  </si>
  <si>
    <t>01 4 01 2А160</t>
  </si>
  <si>
    <r>
      <t xml:space="preserve">Стимулирующие выплаты студентам - целевикам, сдавшим промежуточные и итоговые сессии на </t>
    </r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  <charset val="204"/>
      </rPr>
      <t>хорошо</t>
    </r>
    <r>
      <rPr>
        <sz val="11"/>
        <rFont val="Calibri"/>
        <family val="2"/>
        <charset val="204"/>
      </rPr>
      <t>»</t>
    </r>
    <r>
      <rPr>
        <sz val="11"/>
        <rFont val="Times New Roman"/>
        <family val="1"/>
        <charset val="204"/>
      </rPr>
      <t xml:space="preserve"> и «отлично»</t>
    </r>
  </si>
  <si>
    <t>200</t>
  </si>
  <si>
    <t>Закупка товаров, работ и услуг для обеспечения государственных (муниципальных) нужд</t>
  </si>
  <si>
    <t>02 0 00 00000</t>
  </si>
  <si>
    <t>Муниципальная программа «Развитие физической культуры, спорта и формирование здорового образа жизни»</t>
  </si>
  <si>
    <t>02 1 00 00000</t>
  </si>
  <si>
    <t>Подпрограмма «Развитие физической культуры и массового спорта»</t>
  </si>
  <si>
    <t>02 1 01 00000</t>
  </si>
  <si>
    <r>
      <t xml:space="preserve">Основное мероприятие </t>
    </r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  <charset val="204"/>
      </rPr>
      <t xml:space="preserve">Обеспечение муниципальной услуги                           </t>
    </r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  <charset val="204"/>
      </rPr>
      <t>Оказание услуг физкультурно-спортивной направленности</t>
    </r>
    <r>
      <rPr>
        <sz val="11"/>
        <rFont val="Calibri"/>
        <family val="2"/>
        <charset val="204"/>
      </rPr>
      <t>»</t>
    </r>
  </si>
  <si>
    <t>02 1 01 00110</t>
  </si>
  <si>
    <t>02 1 02 00000</t>
  </si>
  <si>
    <r>
      <t>Основное мероприятие «Организация и проведение мероприятий по вовлечению населения в занятия физической культурой и массовым спортом</t>
    </r>
    <r>
      <rPr>
        <sz val="11"/>
        <rFont val="Calibri"/>
        <family val="2"/>
        <charset val="204"/>
      </rPr>
      <t>»</t>
    </r>
  </si>
  <si>
    <t>02 1 02 2Б010</t>
  </si>
  <si>
    <t>Организация и проведение районных, межрайонных, краевых соревнований</t>
  </si>
  <si>
    <t>02 1 03 00000</t>
  </si>
  <si>
    <r>
      <t xml:space="preserve">Основное мероприятие </t>
    </r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  <charset val="204"/>
      </rPr>
      <t>Совершенствование спортивной инфраструктуры и материально-технической базы для занятий физической культурой и массовым спортом</t>
    </r>
    <r>
      <rPr>
        <sz val="11"/>
        <rFont val="Calibri"/>
        <family val="2"/>
        <charset val="204"/>
      </rPr>
      <t>»</t>
    </r>
  </si>
  <si>
    <t>02 1 03 2Б040</t>
  </si>
  <si>
    <t>Оснащение спортивных объединений (секций) спортивным оборудованием и инвентарем</t>
  </si>
  <si>
    <t>02 2 00 00000</t>
  </si>
  <si>
    <r>
      <t xml:space="preserve">Подпрограмма </t>
    </r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  <charset val="204"/>
      </rPr>
      <t>Развитие спорта высших достижений и системы подготовки спортивного резерва</t>
    </r>
    <r>
      <rPr>
        <sz val="11"/>
        <rFont val="Calibri"/>
        <family val="2"/>
        <charset val="204"/>
      </rPr>
      <t>»</t>
    </r>
  </si>
  <si>
    <t>02 2 01 00000</t>
  </si>
  <si>
    <r>
      <t>Основное мероприятие «Участие в спортивных мероприятиях, обеспечение подготовки спортсменов высокого класса, материально-техническое обеспечение сборных команд Суксунского района</t>
    </r>
    <r>
      <rPr>
        <sz val="11"/>
        <rFont val="Calibri"/>
        <family val="2"/>
        <charset val="204"/>
      </rPr>
      <t>»</t>
    </r>
  </si>
  <si>
    <t>02 2 01 2Б050</t>
  </si>
  <si>
    <t>Участие спортсменов Суксунского района в соревнованиях различного уровня</t>
  </si>
  <si>
    <t>02 2 01 2Б060</t>
  </si>
  <si>
    <t>Приобретение спортивного инвентаря и оборудования для сборных команд Суксунского района</t>
  </si>
  <si>
    <t>02 2 02 00000</t>
  </si>
  <si>
    <r>
      <t>Основное мероприятие «Комплекс мер по развитию системы подготовки спортивного резерва</t>
    </r>
    <r>
      <rPr>
        <sz val="11"/>
        <rFont val="Calibri"/>
        <family val="2"/>
        <charset val="204"/>
      </rPr>
      <t>»</t>
    </r>
  </si>
  <si>
    <t>02 2 02 2Б080</t>
  </si>
  <si>
    <t>Выявление и поддержка талантливых спортсменов, премирование спортсменов – победителей районных, краевых, всероссийских игр</t>
  </si>
  <si>
    <t>02 3 00 00000</t>
  </si>
  <si>
    <r>
      <t xml:space="preserve">Подпрограмма </t>
    </r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  <charset val="204"/>
      </rPr>
      <t>Развитие физической культуры и спорта для людей с ограниченными возможностями и людей пенсионного возраста</t>
    </r>
    <r>
      <rPr>
        <sz val="11"/>
        <rFont val="Calibri"/>
        <family val="2"/>
        <charset val="204"/>
      </rPr>
      <t>»</t>
    </r>
  </si>
  <si>
    <t>02 3 01 00000</t>
  </si>
  <si>
    <r>
      <t>Основное мероприятие «Организация и проведение физкультурно-массовых мероприятий для людей с ограниченными возможностями и людей пенсионного возраста</t>
    </r>
    <r>
      <rPr>
        <sz val="11"/>
        <rFont val="Calibri"/>
        <family val="2"/>
        <charset val="204"/>
      </rPr>
      <t>»</t>
    </r>
  </si>
  <si>
    <t>02 3 01 2Б090</t>
  </si>
  <si>
    <t>Проведение физкультурно-массовых мероприятий для людей с ограниченными возможностями</t>
  </si>
  <si>
    <t>02 3 01 2Б100</t>
  </si>
  <si>
    <t>Проведение физкультурно-массовых мероприятий для людей пенсионного возраста</t>
  </si>
  <si>
    <t>02 3 02 00000</t>
  </si>
  <si>
    <r>
      <t>Основное мероприятие «Комплекс мер по развитию системы подготовки спортивного резерва среди людей с ограниченными возможностями</t>
    </r>
    <r>
      <rPr>
        <sz val="11"/>
        <rFont val="Calibri"/>
        <family val="2"/>
        <charset val="204"/>
      </rPr>
      <t>»</t>
    </r>
    <r>
      <rPr>
        <sz val="11"/>
        <rFont val="Times New Roman"/>
        <family val="1"/>
        <charset val="204"/>
      </rPr>
      <t xml:space="preserve"> </t>
    </r>
  </si>
  <si>
    <t>02 3 02 2Б110</t>
  </si>
  <si>
    <t>Участие в межрайонных, краевых, всероссийских соревнованиях среди людей с ограниченными возможностями</t>
  </si>
  <si>
    <t>03 0 00 00000</t>
  </si>
  <si>
    <r>
      <t xml:space="preserve">Муниципальная программа </t>
    </r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</rPr>
      <t>Реализация национальной политики Суксунского муниципального района</t>
    </r>
    <r>
      <rPr>
        <sz val="11"/>
        <rFont val="Calibri"/>
        <family val="2"/>
        <charset val="204"/>
      </rPr>
      <t>»</t>
    </r>
  </si>
  <si>
    <t>03 1 00 00000</t>
  </si>
  <si>
    <r>
      <t xml:space="preserve">Подпрограмма </t>
    </r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</rPr>
      <t>Содействие укреплению гражданского единства и гармонизации межнациональных отношений в Суксунском районе</t>
    </r>
    <r>
      <rPr>
        <sz val="11"/>
        <rFont val="Calibri"/>
        <family val="2"/>
        <charset val="204"/>
      </rPr>
      <t>»</t>
    </r>
  </si>
  <si>
    <t>03 1 01 00000</t>
  </si>
  <si>
    <r>
      <t>Основное мероприятие «Воспитание культуры межнационального общения, поддержка национальных центров, творческих коллективов</t>
    </r>
    <r>
      <rPr>
        <sz val="11"/>
        <rFont val="Calibri"/>
        <family val="2"/>
        <charset val="204"/>
      </rPr>
      <t>»</t>
    </r>
  </si>
  <si>
    <t>03 1 01 2В010</t>
  </si>
  <si>
    <t>Оказание финансовой поддержки деятельности национальных центров, коллективов</t>
  </si>
  <si>
    <t>03 1 02 00000</t>
  </si>
  <si>
    <r>
      <t>Основное мероприятие «Сохранение и поддержка национальной самобытности культуры народов, традиционно проживающих в Суксунском районе</t>
    </r>
    <r>
      <rPr>
        <sz val="11"/>
        <rFont val="Calibri"/>
        <family val="2"/>
        <charset val="204"/>
      </rPr>
      <t>»</t>
    </r>
  </si>
  <si>
    <t>03 1 02 2В020</t>
  </si>
  <si>
    <t>Проведение национальных и религиозных праздников</t>
  </si>
  <si>
    <t>03 1 02 2В030</t>
  </si>
  <si>
    <t>Поддержка деятельности национальных творческих коллективов, участие творческих национальных коллективов в мероприятиях, в фестивалях, конкурсах различного уровня</t>
  </si>
  <si>
    <t>04 0 00 00000</t>
  </si>
  <si>
    <r>
      <t xml:space="preserve">Муниципальная программа </t>
    </r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</rPr>
      <t>Экономическое развитие</t>
    </r>
    <r>
      <rPr>
        <sz val="11"/>
        <rFont val="Calibri"/>
        <family val="2"/>
        <charset val="204"/>
      </rPr>
      <t>»</t>
    </r>
  </si>
  <si>
    <t>04 1 00 00000</t>
  </si>
  <si>
    <r>
      <t xml:space="preserve">Подпрограмма </t>
    </r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  <charset val="204"/>
      </rPr>
      <t>Развитие малых форм хозяйствования на селе Суксунского муниципального района</t>
    </r>
    <r>
      <rPr>
        <sz val="11"/>
        <rFont val="Calibri"/>
        <family val="2"/>
        <charset val="204"/>
      </rPr>
      <t>»</t>
    </r>
  </si>
  <si>
    <t>Иные бюджетные ассигнования</t>
  </si>
  <si>
    <t>04 1 02 00000</t>
  </si>
  <si>
    <r>
      <t>Основное мероприятие «Предоставление субсидий на возмещение части процентной ставки</t>
    </r>
    <r>
      <rPr>
        <sz val="11"/>
        <rFont val="Calibri"/>
        <family val="2"/>
        <charset val="204"/>
      </rPr>
      <t>»</t>
    </r>
  </si>
  <si>
    <t>04 1 02 2У030</t>
  </si>
  <si>
    <t>Поддержка достижения целевых показателей региональных программ развития агропромышленного комплекса (расходы, не софинансируемые из федерального бюджета)</t>
  </si>
  <si>
    <t>04 1 02 R5430</t>
  </si>
  <si>
    <t>Поддержка достижения целевых показателей региональных программ развития агропромышленного комплекса</t>
  </si>
  <si>
    <t>04 2 00 00000</t>
  </si>
  <si>
    <r>
      <t xml:space="preserve">Подпрограмма </t>
    </r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  <charset val="204"/>
      </rPr>
      <t>Развитие малого и среднего предпринимательства на территории Суксунского муниципального района</t>
    </r>
    <r>
      <rPr>
        <sz val="11"/>
        <rFont val="Calibri"/>
        <family val="2"/>
        <charset val="204"/>
      </rPr>
      <t>»</t>
    </r>
    <r>
      <rPr>
        <sz val="11"/>
        <rFont val="Times New Roman"/>
        <family val="1"/>
        <charset val="204"/>
      </rPr>
      <t xml:space="preserve"> </t>
    </r>
  </si>
  <si>
    <t>04 2 01 00000</t>
  </si>
  <si>
    <r>
      <t>Основное мероприятие «Участие в мероприятиях по улучшению инвестиционного климата и развитию малого и среднего предпринимательства</t>
    </r>
    <r>
      <rPr>
        <sz val="11"/>
        <rFont val="Calibri"/>
        <family val="2"/>
        <charset val="204"/>
      </rPr>
      <t>»</t>
    </r>
  </si>
  <si>
    <t>04 2 01 2Г020</t>
  </si>
  <si>
    <t>Участие в форумах, выставках, ярмарках с целью создания условий для привлечения инвестиций в экономику района</t>
  </si>
  <si>
    <t>05 0 00 00000</t>
  </si>
  <si>
    <t>Муниципальная программа «Создание комфортной среды проживания и устойчивое развитие сельских территорий в Суксунском муниципальном районе»</t>
  </si>
  <si>
    <t>05 2 00 00000</t>
  </si>
  <si>
    <r>
      <t xml:space="preserve">Подпрограмма </t>
    </r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  <charset val="204"/>
      </rPr>
      <t>Комплексное обустройство объектов общественной инфраструктуры Суксунского муниципального района</t>
    </r>
    <r>
      <rPr>
        <sz val="11"/>
        <rFont val="Calibri"/>
        <family val="2"/>
        <charset val="204"/>
      </rPr>
      <t>»</t>
    </r>
  </si>
  <si>
    <t>05 2 01 00000</t>
  </si>
  <si>
    <t>Основное мероприятие  «Оптимизация и строительство объектов социальной инфраструктуры в соответствии с мероприятиями схемы территориального планирования района»</t>
  </si>
  <si>
    <t>05 2 01 SP040</t>
  </si>
  <si>
    <t>400</t>
  </si>
  <si>
    <t xml:space="preserve">Капитальные вложения в объекты государственной (муниципальной) собственности </t>
  </si>
  <si>
    <t>05 2 02 00000</t>
  </si>
  <si>
    <t>Основное мероприятие «Улучшение состояния дорог на территории Суксунского муниципального района»</t>
  </si>
  <si>
    <t>05 2 02 ST040</t>
  </si>
  <si>
    <t>Капитальный ремонт и ремонт дорог</t>
  </si>
  <si>
    <t>05 2 02 2Д020</t>
  </si>
  <si>
    <t>Содержание дорог</t>
  </si>
  <si>
    <t>05 2 02 2Д030</t>
  </si>
  <si>
    <t>Разработка технической документации</t>
  </si>
  <si>
    <t>05 2 02 2Д050</t>
  </si>
  <si>
    <t>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</t>
  </si>
  <si>
    <t>500</t>
  </si>
  <si>
    <t xml:space="preserve">Межбюджетные трансферты </t>
  </si>
  <si>
    <t>05 2 03 00000</t>
  </si>
  <si>
    <t>Основное мероприятие  «Улучшение коммунальной инфраструктуры»</t>
  </si>
  <si>
    <t>05 2 03 2Д050</t>
  </si>
  <si>
    <t>Техническое обслуживание распределительных сетей газопроводов</t>
  </si>
  <si>
    <t>05 2 03 2Д070</t>
  </si>
  <si>
    <t>Проектирование распределительных сетей газопроводов</t>
  </si>
  <si>
    <t>05 2 04 00000</t>
  </si>
  <si>
    <t>Основное мероприятие «Повышение эксплуатационной надежности гидротехнических сооружений»</t>
  </si>
  <si>
    <t>05 2 05 00000</t>
  </si>
  <si>
    <t>Основное мероприятие  «Обеспечение функционирования объектов ЖКХ и транспортной инфраструктуры»</t>
  </si>
  <si>
    <t>05 2 05 2Д100</t>
  </si>
  <si>
    <t>Мероприятие «Возмещение недополученных доходов и (или) финансового обеспечения (возмещения) затрат в связи с  предоставлением услуг»</t>
  </si>
  <si>
    <t>05 3 00 00000</t>
  </si>
  <si>
    <r>
      <t xml:space="preserve">Подпрограмма </t>
    </r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  <charset val="204"/>
      </rPr>
      <t>Окружающая среда</t>
    </r>
    <r>
      <rPr>
        <sz val="11"/>
        <rFont val="Calibri"/>
        <family val="2"/>
        <charset val="204"/>
      </rPr>
      <t>»</t>
    </r>
  </si>
  <si>
    <t>05 3 01 00000</t>
  </si>
  <si>
    <t>Основное мероприятие «Обеспечение безопасной экологической среды»</t>
  </si>
  <si>
    <t>05 3 01 2Д120</t>
  </si>
  <si>
    <t>Проведение мероприятий по сохранению биологического разнообразия живой природы</t>
  </si>
  <si>
    <t>05 3 02 00000</t>
  </si>
  <si>
    <t>Основное мероприятие «Повышение уровня экологической культуры населения»</t>
  </si>
  <si>
    <t>05 3 02 2Д130</t>
  </si>
  <si>
    <t>Проведение районного конкурса творческих работ «Краски земли Суксунской»</t>
  </si>
  <si>
    <t>05 3 02 2Д140</t>
  </si>
  <si>
    <t>Проведение районного смотра-конкурса образовательных учреждений на лучшую организацию экологического воспитания и природоохранную деятельность учащихся</t>
  </si>
  <si>
    <t>05 3 02 2Д150</t>
  </si>
  <si>
    <t>Проведение конкурса детских экологических проектов в рамках летней оздоровительной кампании</t>
  </si>
  <si>
    <t>06 0 00 00000</t>
  </si>
  <si>
    <t xml:space="preserve">Муниципальная программа «Развитие образования» </t>
  </si>
  <si>
    <t>06 1 00 00000</t>
  </si>
  <si>
    <r>
      <t xml:space="preserve">Подпрограмма </t>
    </r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  <charset val="204"/>
      </rPr>
      <t>Развитие системы дошкольного образования Суксунского муниципального района</t>
    </r>
    <r>
      <rPr>
        <sz val="11"/>
        <rFont val="Calibri"/>
        <family val="2"/>
        <charset val="204"/>
      </rPr>
      <t>»</t>
    </r>
  </si>
  <si>
    <t>06 1 01 00000</t>
  </si>
  <si>
    <r>
      <t xml:space="preserve">Основное мероприятие «Предоставление муниципальной услуги                                             </t>
    </r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  <charset val="204"/>
      </rPr>
      <t>Реализация образовательных программ дошкольного образования</t>
    </r>
    <r>
      <rPr>
        <sz val="11"/>
        <rFont val="Calibri"/>
        <family val="2"/>
        <charset val="204"/>
      </rPr>
      <t>»</t>
    </r>
    <r>
      <rPr>
        <sz val="11"/>
        <rFont val="Times New Roman"/>
        <family val="1"/>
        <charset val="204"/>
      </rPr>
      <t xml:space="preserve"> </t>
    </r>
  </si>
  <si>
    <t>06 1 01 00110</t>
  </si>
  <si>
    <t>06 1 02 00000</t>
  </si>
  <si>
    <r>
      <t>Основное мероприятие «Мероприятия, обеспечивающие функционирование и содержание образовательных учреждений дошкольного образования</t>
    </r>
    <r>
      <rPr>
        <sz val="11"/>
        <rFont val="Calibri"/>
        <family val="2"/>
        <charset val="204"/>
      </rPr>
      <t>»</t>
    </r>
    <r>
      <rPr>
        <sz val="11"/>
        <rFont val="Times New Roman"/>
        <family val="1"/>
        <charset val="204"/>
      </rPr>
      <t xml:space="preserve"> </t>
    </r>
  </si>
  <si>
    <t>06 1 02 2Е010</t>
  </si>
  <si>
    <t>Оборудование систем видеонаблюдения по периметру и в здании образовательных организаций</t>
  </si>
  <si>
    <t>800</t>
  </si>
  <si>
    <t>06 1 02 2Е030</t>
  </si>
  <si>
    <t>Проведение ремонтов</t>
  </si>
  <si>
    <t>06 1 02 2Е040</t>
  </si>
  <si>
    <t>Приведение в нормативное состояние</t>
  </si>
  <si>
    <t>06 1 03 00000</t>
  </si>
  <si>
    <r>
      <t>Основное мероприятие «Выполнение отдельных государственных полномочий органов государственной власти в сфере образования</t>
    </r>
    <r>
      <rPr>
        <sz val="11"/>
        <rFont val="Calibri"/>
        <family val="2"/>
        <charset val="204"/>
      </rPr>
      <t>»</t>
    </r>
  </si>
  <si>
    <t>06 1 03 2Н020</t>
  </si>
  <si>
    <t>Выполнение отдельных государственных полномочий органов государственной власти в сфере образования</t>
  </si>
  <si>
    <t>06 2 00 00000</t>
  </si>
  <si>
    <t xml:space="preserve">Подпрограмма «Развитие системы начального общего, основного общего, среднего общего образования Суксунского муниципального района» </t>
  </si>
  <si>
    <t>06 2 01 00000</t>
  </si>
  <si>
    <r>
      <t xml:space="preserve">Основное мероприятие «Предоставление муниципальной услуги                                                     </t>
    </r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  <charset val="204"/>
      </rPr>
      <t>Реализация образовательных программ начального общего образования, общеобразовательных программ основного общего образования, общеобразовательных программ среднего общего образования</t>
    </r>
    <r>
      <rPr>
        <sz val="11"/>
        <rFont val="Calibri"/>
        <family val="2"/>
        <charset val="204"/>
      </rPr>
      <t>»</t>
    </r>
    <r>
      <rPr>
        <sz val="11"/>
        <rFont val="Times New Roman"/>
        <family val="1"/>
        <charset val="204"/>
      </rPr>
      <t xml:space="preserve"> </t>
    </r>
  </si>
  <si>
    <t>06 2 01 00110</t>
  </si>
  <si>
    <t>06 2 02 00000</t>
  </si>
  <si>
    <r>
      <t xml:space="preserve">Основное мероприятие </t>
    </r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  <charset val="204"/>
      </rPr>
      <t>Обеспечение функционирования и содержания общеобразовательных учреждений</t>
    </r>
    <r>
      <rPr>
        <sz val="11"/>
        <rFont val="Calibri"/>
        <family val="2"/>
        <charset val="204"/>
      </rPr>
      <t>»</t>
    </r>
  </si>
  <si>
    <t>06 2 02 2Е060</t>
  </si>
  <si>
    <t>Подготовка общеобразовательных учреждений к отопительному периоду</t>
  </si>
  <si>
    <t>06 2 02 2Е070</t>
  </si>
  <si>
    <t>06 2 02 2Е080</t>
  </si>
  <si>
    <t>06 2 03 00000</t>
  </si>
  <si>
    <t>06 2 03 2Н020</t>
  </si>
  <si>
    <t>06 2 04 00000</t>
  </si>
  <si>
    <r>
      <t>Основное мероприятие «Организация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</t>
    </r>
    <r>
      <rPr>
        <sz val="11"/>
        <rFont val="Calibri"/>
        <family val="2"/>
        <charset val="204"/>
      </rPr>
      <t>»</t>
    </r>
  </si>
  <si>
    <t>06 2 04 2Н040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</si>
  <si>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</t>
  </si>
  <si>
    <t>06 3 00 00000</t>
  </si>
  <si>
    <t xml:space="preserve">Подпрограмма «Развитие системы дополнительного образования, развитие одаренных детей Суксунского муниципального района» </t>
  </si>
  <si>
    <t>06 3 01 00000</t>
  </si>
  <si>
    <r>
      <t xml:space="preserve">Основное мероприятие «Предоставление муниципальной услуги </t>
    </r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  <charset val="204"/>
      </rPr>
      <t>Реализация дополнительных общеразвивающих программ</t>
    </r>
    <r>
      <rPr>
        <sz val="11"/>
        <rFont val="Calibri"/>
        <family val="2"/>
        <charset val="204"/>
      </rPr>
      <t>»</t>
    </r>
    <r>
      <rPr>
        <sz val="11"/>
        <rFont val="Times New Roman"/>
        <family val="1"/>
        <charset val="204"/>
      </rPr>
      <t xml:space="preserve"> </t>
    </r>
  </si>
  <si>
    <t>06 3 01 00110</t>
  </si>
  <si>
    <t>06 4 00 00000</t>
  </si>
  <si>
    <t xml:space="preserve">Подпрограмма «Кадры системы образования Суксунского муниципального района»  </t>
  </si>
  <si>
    <t>06 4 01 00000</t>
  </si>
  <si>
    <r>
      <t>Основное мероприятие «Обеспечение организации и проведение районных мероприятий</t>
    </r>
    <r>
      <rPr>
        <sz val="11"/>
        <rFont val="Calibri"/>
        <family val="2"/>
        <charset val="204"/>
      </rPr>
      <t>»</t>
    </r>
    <r>
      <rPr>
        <sz val="11"/>
        <rFont val="Times New Roman"/>
        <family val="1"/>
        <charset val="204"/>
      </rPr>
      <t xml:space="preserve"> </t>
    </r>
  </si>
  <si>
    <t>06 4 01 2Е090</t>
  </si>
  <si>
    <t xml:space="preserve">Обеспечение организации и проведение районных мероприятий </t>
  </si>
  <si>
    <t>06 4 02 00000</t>
  </si>
  <si>
    <r>
      <t>Основное мероприятие «Закрепление педагогического кадрового потенциала в территории</t>
    </r>
    <r>
      <rPr>
        <sz val="11"/>
        <rFont val="Calibri"/>
        <family val="2"/>
        <charset val="204"/>
      </rPr>
      <t>»</t>
    </r>
    <r>
      <rPr>
        <sz val="11"/>
        <rFont val="Times New Roman"/>
        <family val="1"/>
        <charset val="204"/>
      </rPr>
      <t xml:space="preserve"> </t>
    </r>
  </si>
  <si>
    <t>06 4 02 2Е110</t>
  </si>
  <si>
    <t>Закрепление педагогического кадрового потенциала в территории</t>
  </si>
  <si>
    <t>06 5 00 00000</t>
  </si>
  <si>
    <r>
      <t>Подпрограмма «Обеспечение реализации Программы и прочие мероприятия в области образования</t>
    </r>
    <r>
      <rPr>
        <sz val="11"/>
        <rFont val="Calibri"/>
        <family val="2"/>
        <charset val="204"/>
      </rPr>
      <t>»</t>
    </r>
    <r>
      <rPr>
        <sz val="11"/>
        <rFont val="Times New Roman"/>
        <family val="1"/>
        <charset val="204"/>
      </rPr>
      <t xml:space="preserve"> </t>
    </r>
  </si>
  <si>
    <t>06 5 01 00000</t>
  </si>
  <si>
    <r>
      <t>Основное мероприятие «Обеспечение выполнения полномочий в сфере образования</t>
    </r>
    <r>
      <rPr>
        <sz val="11"/>
        <rFont val="Calibri"/>
        <family val="2"/>
        <charset val="204"/>
      </rPr>
      <t>»</t>
    </r>
    <r>
      <rPr>
        <sz val="11"/>
        <rFont val="Times New Roman"/>
        <family val="1"/>
        <charset val="204"/>
      </rPr>
      <t xml:space="preserve"> </t>
    </r>
  </si>
  <si>
    <t>06 5 01 00050</t>
  </si>
  <si>
    <t>Обеспечение выполнения функций органами местного самоуправления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</si>
  <si>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</si>
  <si>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</si>
  <si>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06 5 02 00000</t>
  </si>
  <si>
    <t>06 5 02 2Н020</t>
  </si>
  <si>
    <t>06 5 03 00000</t>
  </si>
  <si>
    <r>
      <t>Основное мероприятие «Предоставление мер социальной поддержки педагогическим работникам образовательных  государственных и муниципальных  организаций Пермского края,  работающим и проживающим в сельской местности и поселках городского типа (рабочих поселках), по оплате жилого помещения и коммунальных услуг</t>
    </r>
    <r>
      <rPr>
        <sz val="11"/>
        <rFont val="Calibri"/>
        <family val="2"/>
        <charset val="204"/>
      </rPr>
      <t>»</t>
    </r>
  </si>
  <si>
    <t>06 5 03 2С170</t>
  </si>
  <si>
    <t>Предоставление мер социальной поддержки педагогическим работникам образовательных  государственных и муниципальных  организаций Пермского края, 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</si>
  <si>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07 0 00 00000</t>
  </si>
  <si>
    <r>
      <t xml:space="preserve">Муниципальная программа </t>
    </r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  <charset val="204"/>
      </rPr>
      <t>Управление муниципальными финансами и муниципальным долгом Суксунского муниципального района</t>
    </r>
    <r>
      <rPr>
        <sz val="11"/>
        <rFont val="Calibri"/>
        <family val="2"/>
        <charset val="204"/>
      </rPr>
      <t>»</t>
    </r>
  </si>
  <si>
    <t>07 1 00 00000</t>
  </si>
  <si>
    <t>Подпрограмма «Организация и совершенствование бюджетного процесса»</t>
  </si>
  <si>
    <t>07 1 01 00000</t>
  </si>
  <si>
    <t xml:space="preserve">Основное мероприятие «Финансовое обеспечение непредвиденных и чрезвычайных ситуаций за счет резервного фонда Администрации Суксунского муниципального района»
</t>
  </si>
  <si>
    <t>07 1 01 2И010</t>
  </si>
  <si>
    <t xml:space="preserve">Резервный фонд Администрации муниципального района </t>
  </si>
  <si>
    <t>07 2 00 00000</t>
  </si>
  <si>
    <t xml:space="preserve">Подпрограмма «Повышение финансовой устойчивости местных бюджетов» </t>
  </si>
  <si>
    <t>07 2 01 00000</t>
  </si>
  <si>
    <t>Основное мероприятие «Выравнивание бюджетной обеспеченности»</t>
  </si>
  <si>
    <t>07 2 01 2И020</t>
  </si>
  <si>
    <t>Выравнивание бюджетной обеспеченности поселений из районного фонда финансовой поддержки поселений</t>
  </si>
  <si>
    <t>07 5 00 00000</t>
  </si>
  <si>
    <t>Подпрограмма «Обеспечение реализации Программы»</t>
  </si>
  <si>
    <t>07 5 01 00000</t>
  </si>
  <si>
    <r>
      <t>Основное мероприятие «Обеспечение выполнения функций органами местного самоуправления</t>
    </r>
    <r>
      <rPr>
        <sz val="11"/>
        <rFont val="Calibri"/>
        <family val="2"/>
        <charset val="204"/>
      </rPr>
      <t>»</t>
    </r>
    <r>
      <rPr>
        <sz val="11"/>
        <rFont val="Times New Roman"/>
        <family val="1"/>
        <charset val="204"/>
      </rPr>
      <t xml:space="preserve"> </t>
    </r>
  </si>
  <si>
    <t>07 5 01 00050</t>
  </si>
  <si>
    <t xml:space="preserve">Обеспечение выполнения функций органами местного самоуправления </t>
  </si>
  <si>
    <t>07 5 01 2И030</t>
  </si>
  <si>
    <t>Осуществление кассового обслуживания бюджетов поселений</t>
  </si>
  <si>
    <t>08 0 00 00000</t>
  </si>
  <si>
    <t>Муниципальная программа «Территориальное развитие и муниципальная политика»</t>
  </si>
  <si>
    <t>08 2 00 00000</t>
  </si>
  <si>
    <t xml:space="preserve">Подпрограмма «Муниципальная поддержка социально-ориентированных некоммерческих организаций» </t>
  </si>
  <si>
    <t>08 2 01 00000</t>
  </si>
  <si>
    <r>
      <t>Основное мероприятие «Оказание содействия общественным объединениям</t>
    </r>
    <r>
      <rPr>
        <sz val="11"/>
        <rFont val="Calibri"/>
        <family val="2"/>
        <charset val="204"/>
      </rPr>
      <t>»</t>
    </r>
  </si>
  <si>
    <t>08 2 01 2К060</t>
  </si>
  <si>
    <t>Поддержка деятельности и содействие районному Совету ветеранов</t>
  </si>
  <si>
    <t>08 2 01 2К070</t>
  </si>
  <si>
    <t>Организация подписки общественным объединениям</t>
  </si>
  <si>
    <t>08 2 01 2К080</t>
  </si>
  <si>
    <t>Содействие районному Обществу инвалидов в проведении конкурсов, семинаров, мероприятий различного уровня, в том числе участие в мероприятиях различного уровня</t>
  </si>
  <si>
    <t>08 2 01 2К090</t>
  </si>
  <si>
    <t>Содействие Союзу участников боевых действий и их семей в проведении конкурсов, семинаров, мероприятий различного уровня, в том числе участие в мероприятиях различного уровня</t>
  </si>
  <si>
    <t>08 2 01 2К100</t>
  </si>
  <si>
    <t>Поддержка деятельности районного хора ветеранов</t>
  </si>
  <si>
    <t>08 2 02 00000</t>
  </si>
  <si>
    <r>
      <t>Основное мероприятие «Проведение мероприятий патриотической направленности</t>
    </r>
    <r>
      <rPr>
        <sz val="11"/>
        <rFont val="Calibri"/>
        <family val="2"/>
        <charset val="204"/>
      </rPr>
      <t>»</t>
    </r>
  </si>
  <si>
    <t>08 2 02 2К110</t>
  </si>
  <si>
    <t>Проведение мероприятий патриотической направленности, чествование Почетных граждан Суксунского района</t>
  </si>
  <si>
    <t>08 2 03 00000</t>
  </si>
  <si>
    <r>
      <t>Основное мероприятие «Поддержание жизненной активности людей старшего возраста</t>
    </r>
    <r>
      <rPr>
        <sz val="11"/>
        <rFont val="Calibri"/>
        <family val="2"/>
        <charset val="204"/>
      </rPr>
      <t>»</t>
    </r>
  </si>
  <si>
    <t>08 2 03 2К130</t>
  </si>
  <si>
    <r>
      <t xml:space="preserve">Проведение конкурса </t>
    </r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</rPr>
      <t>Ветеранское подворье</t>
    </r>
    <r>
      <rPr>
        <sz val="11"/>
        <rFont val="Calibri"/>
        <family val="2"/>
        <charset val="204"/>
      </rPr>
      <t>»</t>
    </r>
  </si>
  <si>
    <t>08 2 03 2К140</t>
  </si>
  <si>
    <t>Проведение мероприятий, посвященных международному Дню пожилых людей</t>
  </si>
  <si>
    <t>08 2 03 2К150</t>
  </si>
  <si>
    <t xml:space="preserve">Проведение мероприятий по чествованию именинников </t>
  </si>
  <si>
    <t>08 2 03 2К160</t>
  </si>
  <si>
    <t>Проведение мероприятий для граждан, принимавших участие в ликвидации аварии на Чернобыльской АЭС</t>
  </si>
  <si>
    <t>08 2 03 2К170</t>
  </si>
  <si>
    <t>Проведение мероприятий для граждан пожилого возраста из числа пострадавших от политических репрессий, посвященных Дню памяти жертв политических репрессий</t>
  </si>
  <si>
    <t>09 0 00 00000</t>
  </si>
  <si>
    <t>Муниципальная программа «Управление имуществом и земельными ресурсами Суксунского муниципального района»</t>
  </si>
  <si>
    <t>09 1 00 00000</t>
  </si>
  <si>
    <t xml:space="preserve">Подпрограмма «Управление муниципальной собственностью Суксунского муниципального района» </t>
  </si>
  <si>
    <t>09 1 01 00000</t>
  </si>
  <si>
    <r>
      <t>Основное мероприятие «Эффективный учет муниципального имущества</t>
    </r>
    <r>
      <rPr>
        <sz val="11"/>
        <rFont val="Calibri"/>
        <family val="2"/>
        <charset val="204"/>
      </rPr>
      <t>»</t>
    </r>
  </si>
  <si>
    <t>09 1 01 2Л010</t>
  </si>
  <si>
    <t>Проведение технической инвентаризации объектов недвижимого имущества</t>
  </si>
  <si>
    <t>09 1 01 2Л040</t>
  </si>
  <si>
    <t>Претензионно-исковая работа с должниками</t>
  </si>
  <si>
    <t>09 1 02 00000</t>
  </si>
  <si>
    <r>
      <t>Основное мероприятие «Эффективное управление муниципальным имуществом</t>
    </r>
    <r>
      <rPr>
        <sz val="11"/>
        <rFont val="Calibri"/>
        <family val="2"/>
        <charset val="204"/>
      </rPr>
      <t>»</t>
    </r>
  </si>
  <si>
    <t>09 1 02 2Л050</t>
  </si>
  <si>
    <t>Проведение независимой оценки рыночной стоимости объектов муниципальной собственности</t>
  </si>
  <si>
    <t>09 1 02 2Л060</t>
  </si>
  <si>
    <t>Информирование о торгах по объектам муниципальной собственности</t>
  </si>
  <si>
    <t>09 1 02 2Л180</t>
  </si>
  <si>
    <t>Проведение аудиторских проверок и (или) анализа финансово-хозяйственной деятельности муниципальных унитарных предприятий независимым аудитором</t>
  </si>
  <si>
    <t>09 1 03 00000</t>
  </si>
  <si>
    <r>
      <t>Основное мероприятие «Обеспечение надлежащего использования и содержания муниципального имущества</t>
    </r>
    <r>
      <rPr>
        <sz val="11"/>
        <rFont val="Calibri"/>
        <family val="2"/>
        <charset val="204"/>
      </rPr>
      <t>»</t>
    </r>
  </si>
  <si>
    <t>09 1 03 2Л070</t>
  </si>
  <si>
    <t>Обеспечение содержания и обслуживания нежилого муниципального фонда объектов имущества, входящих в муниципальную казну</t>
  </si>
  <si>
    <t>09 1 03 2Л080</t>
  </si>
  <si>
    <t>Осуществление взносов на капитальный ремонт жилого муниципального фонда, входящего в муниципальную казну</t>
  </si>
  <si>
    <t>09 2 00 00000</t>
  </si>
  <si>
    <t xml:space="preserve">Подпрограмма «Управление земельными ресурсами Суксунского муниципального района» </t>
  </si>
  <si>
    <t>09 2 01 00000</t>
  </si>
  <si>
    <r>
      <t>Основное мероприятие «Эффективное управление земельными ресурсами</t>
    </r>
    <r>
      <rPr>
        <sz val="11"/>
        <rFont val="Calibri"/>
        <family val="2"/>
        <charset val="204"/>
      </rPr>
      <t>»</t>
    </r>
  </si>
  <si>
    <t>09 2 01 2Л090</t>
  </si>
  <si>
    <t xml:space="preserve">Информирование населения посредством СМИ о распоряжении земельными участками </t>
  </si>
  <si>
    <t>09 2 02 00000</t>
  </si>
  <si>
    <r>
      <t>Основное мероприятие «Эффективное распоряжение земельными ресурсами</t>
    </r>
    <r>
      <rPr>
        <sz val="11"/>
        <rFont val="Calibri"/>
        <family val="2"/>
        <charset val="204"/>
      </rPr>
      <t>»</t>
    </r>
  </si>
  <si>
    <t>09 2 02 2Л100</t>
  </si>
  <si>
    <t>Проведение работ по формированию и постановке на учет в государственном кадастре недвижимости земельных участков под объектами муниципальной собственности</t>
  </si>
  <si>
    <t>09 2 02 2Л130</t>
  </si>
  <si>
    <t>Проведение работ по оформлению невостребованных земельных долей и признанию права муниципальной собственности на них</t>
  </si>
  <si>
    <t>09 2 02 2Л140</t>
  </si>
  <si>
    <t>Осуществление претензионно-исковой работы с должниками</t>
  </si>
  <si>
    <t>10 0 00 00000</t>
  </si>
  <si>
    <t>Муниципальная программа «Обеспечение безопасности жизнедеятельности жителей Суксунского района»</t>
  </si>
  <si>
    <t>10 1 00 00000</t>
  </si>
  <si>
    <t>Подпрограмма «Безопасность дорожного движения»</t>
  </si>
  <si>
    <t>10 1 01 00000</t>
  </si>
  <si>
    <r>
      <t xml:space="preserve">Основное мероприятие </t>
    </r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  <charset val="204"/>
      </rPr>
      <t>Совершенствование процесса обучения детей Правилам дорожного движения</t>
    </r>
    <r>
      <rPr>
        <sz val="11"/>
        <rFont val="Calibri"/>
        <family val="2"/>
        <charset val="204"/>
      </rPr>
      <t>»</t>
    </r>
  </si>
  <si>
    <t>10 1 01 2М010</t>
  </si>
  <si>
    <t xml:space="preserve">Проведение ежегодных конкурсов среди образовательных учреждений на лучшую организацию работы по профилактике БДД </t>
  </si>
  <si>
    <t>10 2 00 00000</t>
  </si>
  <si>
    <r>
      <t>Подпрограмма «Мероприятия по гражданской обороне, защите населения и территорий от чрезвычайных ситуаций природного и техногенного характера</t>
    </r>
    <r>
      <rPr>
        <sz val="11"/>
        <rFont val="Calibri"/>
        <family val="2"/>
        <charset val="204"/>
      </rPr>
      <t>»</t>
    </r>
  </si>
  <si>
    <t>10 2 01 00000</t>
  </si>
  <si>
    <r>
      <t>Основное мероприятие «Мероприятия по гражданской обороне по подготовке населения и организаций к действиям при ЧС в мирное и военное время</t>
    </r>
    <r>
      <rPr>
        <sz val="11"/>
        <rFont val="Calibri"/>
        <family val="2"/>
        <charset val="204"/>
      </rPr>
      <t>»</t>
    </r>
  </si>
  <si>
    <t>10 2 01 2М020</t>
  </si>
  <si>
    <r>
      <t>Подготовка и содержание в готовности необходимых сил и средств для защиты населения и территорий Суксунского муниципального района от чрезвычайных ситуаций природного и техногенного характера</t>
    </r>
    <r>
      <rPr>
        <sz val="11"/>
        <color indexed="8"/>
        <rFont val="Times New Roman"/>
        <family val="1"/>
        <charset val="204"/>
      </rPr>
      <t xml:space="preserve"> </t>
    </r>
  </si>
  <si>
    <t>90 0 00 00000</t>
  </si>
  <si>
    <t>Непрограммные мероприятия</t>
  </si>
  <si>
    <t>91 0 00 00000</t>
  </si>
  <si>
    <t xml:space="preserve">Обеспечение деятельности органов местного самоуправления </t>
  </si>
  <si>
    <t>91 0 00 00010</t>
  </si>
  <si>
    <t xml:space="preserve">Глава  муниципального района </t>
  </si>
  <si>
    <t>91 0 00 00020</t>
  </si>
  <si>
    <t xml:space="preserve">Руководитель контрольно-счетного органа муниципального образования </t>
  </si>
  <si>
    <t>91 0 00 00030</t>
  </si>
  <si>
    <t xml:space="preserve">Депутаты Земского собрания муниципального района </t>
  </si>
  <si>
    <t>91 0 00 00040</t>
  </si>
  <si>
    <t>Участие в Совете муниципальных образований Пермского края</t>
  </si>
  <si>
    <t>91 0 00 00050</t>
  </si>
  <si>
    <t>91 0 00 00060</t>
  </si>
  <si>
    <t>Осушествление контроля за исполнением бюджетов поселений</t>
  </si>
  <si>
    <t>91 0 00 2С050</t>
  </si>
  <si>
    <t>Образование комиссий  по  делам несовершеннолетних  и  защите их прав и организация их деятельности</t>
  </si>
  <si>
    <t>91 0 00 2С090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</si>
  <si>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</si>
  <si>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91 0 00 2С250</t>
  </si>
  <si>
    <t>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</si>
  <si>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91 0 00 2К080</t>
  </si>
  <si>
    <t>Обеспечение хранения,  комплектования,  учета и использования архивных документов государственной части документов архивного фонда Пермского края</t>
  </si>
  <si>
    <t>91 0 00 2П040</t>
  </si>
  <si>
    <t>Составление протоколов об административных правонарушениях</t>
  </si>
  <si>
    <t>91 0 00 2П060</t>
  </si>
  <si>
    <t>Осуществление полномочий по созданию и организации деятельности административных комиссий</t>
  </si>
  <si>
    <t>91 0 00 2Т060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</si>
  <si>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</si>
  <si>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91 0 00 2У110</t>
  </si>
  <si>
    <t>Администрирование отдельных государственных полномочий по поддержке сельскохозяйственного производства</t>
  </si>
  <si>
    <t>91 0 00 51200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</si>
  <si>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</si>
  <si>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91 0 00 59300</t>
  </si>
  <si>
    <t>Государственная регистрация актов гражданского состояния</t>
  </si>
  <si>
    <t>92 0 00 00000</t>
  </si>
  <si>
    <t xml:space="preserve">Мероприятия, осуществляемые в рамках непрограммных направлений расходов </t>
  </si>
  <si>
    <t>92 0 00 2С070</t>
  </si>
  <si>
    <t>Содержание жилых помещений специализированного жилищного фонда для детей-сирот, детей, оставшихся без попечения родителей, лицам из их числа</t>
  </si>
  <si>
    <t>92 0 00 2С080</t>
  </si>
  <si>
    <t>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</si>
  <si>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92 0 00 2С140</t>
  </si>
  <si>
    <t>Мероприятия по организации оздоровления и отдыха детей</t>
  </si>
  <si>
    <t>92 0 00 2Я010</t>
  </si>
  <si>
    <t xml:space="preserve">Информирование населения </t>
  </si>
  <si>
    <t>92 0 00 2Я020</t>
  </si>
  <si>
    <t xml:space="preserve">Организация отдыха детей </t>
  </si>
  <si>
    <t>92 0 00 2Я050</t>
  </si>
  <si>
    <t xml:space="preserve">Ликвидация муниципальных учреждений </t>
  </si>
  <si>
    <t>92 0 00 SР040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</si>
  <si>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</si>
  <si>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92 0 00 SC240</t>
  </si>
  <si>
    <t>Обеспечение работников учреждений бюджетной сферы Пермского края путевками на санаторно-курортное лечение и оздоровление</t>
  </si>
  <si>
    <t>92 0 00 70010</t>
  </si>
  <si>
    <t>Пенсии за выслугу лет лицам, замещающим муниципальные должности муниципального образования, муниципальным служащим</t>
  </si>
  <si>
    <t>Всего расходов</t>
  </si>
  <si>
    <t>Ведомственная структура расходов бюджета муниципального района на 2018 год, тыс.рублей</t>
  </si>
  <si>
    <t>Вед</t>
  </si>
  <si>
    <t>РЗ,ПР</t>
  </si>
  <si>
    <t>Сумма</t>
  </si>
  <si>
    <t xml:space="preserve">Земское собрание Суксунского муниципального района </t>
  </si>
  <si>
    <t>`0100</t>
  </si>
  <si>
    <t>Общегосударственные вопросы</t>
  </si>
  <si>
    <t>`0103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</si>
  <si>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</si>
  <si>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`0113</t>
  </si>
  <si>
    <t>Другие общегосударственные вопросы</t>
  </si>
  <si>
    <t>Управление территориального развития, градостроительства и инфраструктуры Администрации Суксунского муниципального района</t>
  </si>
  <si>
    <t>Управление муниципальными учреждениями Администрации Суксунского  муниципального района</t>
  </si>
  <si>
    <r>
      <t xml:space="preserve">Муниципальная программа                                      </t>
    </r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</rPr>
      <t>Реализация национальной политики Суксунского муниципального района</t>
    </r>
    <r>
      <rPr>
        <sz val="11"/>
        <rFont val="Calibri"/>
        <family val="2"/>
        <charset val="204"/>
      </rPr>
      <t>»</t>
    </r>
  </si>
  <si>
    <t>`0600</t>
  </si>
  <si>
    <t>Охрана окружающей среды</t>
  </si>
  <si>
    <t>`0603</t>
  </si>
  <si>
    <t>Охрана объектов растительного и животного мира и среды их обитания</t>
  </si>
  <si>
    <t>`0700</t>
  </si>
  <si>
    <t>Образование</t>
  </si>
  <si>
    <t>`0701</t>
  </si>
  <si>
    <t>Дошкольное образование</t>
  </si>
  <si>
    <t xml:space="preserve"> </t>
  </si>
  <si>
    <t>`0702</t>
  </si>
  <si>
    <t>Общее образование</t>
  </si>
  <si>
    <r>
      <t xml:space="preserve">Основное мероприятие                            </t>
    </r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  <charset val="204"/>
      </rPr>
      <t>Обеспечение функционирования и содержания общеобразовательных учреждений</t>
    </r>
    <r>
      <rPr>
        <sz val="11"/>
        <rFont val="Calibri"/>
        <family val="2"/>
        <charset val="204"/>
      </rPr>
      <t>»</t>
    </r>
  </si>
  <si>
    <r>
      <t xml:space="preserve">Основное мероприятие             </t>
    </r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  <charset val="204"/>
      </rPr>
      <t>Совершенствование процесса обучения детей Правилам дорожного движения</t>
    </r>
    <r>
      <rPr>
        <sz val="11"/>
        <rFont val="Calibri"/>
        <family val="2"/>
        <charset val="204"/>
      </rPr>
      <t>»</t>
    </r>
  </si>
  <si>
    <t>`0703</t>
  </si>
  <si>
    <t>Дополнительное образование детей</t>
  </si>
  <si>
    <t>`0707</t>
  </si>
  <si>
    <t xml:space="preserve">Молодежная политика </t>
  </si>
  <si>
    <t>`0709</t>
  </si>
  <si>
    <t>Другие вопросы в области образования</t>
  </si>
  <si>
    <t>`0800</t>
  </si>
  <si>
    <t xml:space="preserve">Культура, кинематография </t>
  </si>
  <si>
    <t>`0801</t>
  </si>
  <si>
    <t>Культура</t>
  </si>
  <si>
    <t>Социальная политика</t>
  </si>
  <si>
    <t>Социальное обеспечение населения</t>
  </si>
  <si>
    <t xml:space="preserve">Подпрограмма «Развитие системы начального общего, основного общего, среднего общего, среднего общего образования Суксунского муниципального района» </t>
  </si>
  <si>
    <t>Охрана семьи и детства</t>
  </si>
  <si>
    <t>Физическая культура и спорт</t>
  </si>
  <si>
    <t xml:space="preserve">Физическая культура </t>
  </si>
  <si>
    <r>
      <t xml:space="preserve">Основное мероприятие                        </t>
    </r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  <charset val="204"/>
      </rPr>
      <t xml:space="preserve">Обеспечение муниципальной услуги </t>
    </r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  <charset val="204"/>
      </rPr>
      <t>Оказание услуг физкультурно-спортивной направленности</t>
    </r>
    <r>
      <rPr>
        <sz val="11"/>
        <rFont val="Calibri"/>
        <family val="2"/>
        <charset val="204"/>
      </rPr>
      <t>»</t>
    </r>
  </si>
  <si>
    <r>
      <t xml:space="preserve">Основное мероприятие                   </t>
    </r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  <charset val="204"/>
      </rPr>
      <t>Совершенствование спортивной инфраструктуры и материально-технической базы для занятий физической культурой и массовым спортом</t>
    </r>
    <r>
      <rPr>
        <sz val="11"/>
        <rFont val="Calibri"/>
        <family val="2"/>
        <charset val="204"/>
      </rPr>
      <t>»</t>
    </r>
  </si>
  <si>
    <t xml:space="preserve">Администрация Суксунского муниципального района </t>
  </si>
  <si>
    <t>`0102</t>
  </si>
  <si>
    <t>Функционирование высшего должностного лица субъекта Российской Федерации и муниципального образования</t>
  </si>
  <si>
    <t>`0104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</si>
  <si>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</si>
  <si>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`0105</t>
  </si>
  <si>
    <t>Судебная система</t>
  </si>
  <si>
    <t>`0400</t>
  </si>
  <si>
    <t>Национальная экономика</t>
  </si>
  <si>
    <t>`0405</t>
  </si>
  <si>
    <t>Сельское хозяйство и рыболовство</t>
  </si>
  <si>
    <r>
      <t xml:space="preserve">Муниципальная программа                          </t>
    </r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</rPr>
      <t>Экономическое развитие</t>
    </r>
    <r>
      <rPr>
        <sz val="11"/>
        <rFont val="Calibri"/>
        <family val="2"/>
        <charset val="204"/>
      </rPr>
      <t>»</t>
    </r>
  </si>
  <si>
    <t>`0406</t>
  </si>
  <si>
    <t>Водное хозяйство</t>
  </si>
  <si>
    <t>`0408</t>
  </si>
  <si>
    <t>Транспорт</t>
  </si>
  <si>
    <t>`0409</t>
  </si>
  <si>
    <t>Дорожное хозяйство (дорожные фонды)</t>
  </si>
  <si>
    <t>`0412</t>
  </si>
  <si>
    <t>Другие вопросы в области национальной экономики</t>
  </si>
  <si>
    <t>`0500</t>
  </si>
  <si>
    <t>Жилищно-коммунальное хозяйство</t>
  </si>
  <si>
    <t>`0501</t>
  </si>
  <si>
    <t>Жилищное хозяйство</t>
  </si>
  <si>
    <t>`0502</t>
  </si>
  <si>
    <t>Коммунальное  хозяйство</t>
  </si>
  <si>
    <t>Муниципальная  программа «Создание комфортной среды проживания и устойчивое развитие сельских  территорий в Суксунском муниципальном районе»</t>
  </si>
  <si>
    <t>Основное мероприятие  «Оптимизация и строительство объектов социальной инфраструктуры»</t>
  </si>
  <si>
    <t>Пенсионное обеспечение</t>
  </si>
  <si>
    <t>Ревизионная комиссия Суксунского муниципального района</t>
  </si>
  <si>
    <t>`0106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</si>
  <si>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</si>
  <si>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 xml:space="preserve">Финансовое управление Администрации Суксунского муниципального района </t>
  </si>
  <si>
    <r>
      <t xml:space="preserve">Муниципальная программа                              </t>
    </r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  <charset val="204"/>
      </rPr>
      <t>Управление муниципальными финансами и муниципальным долгом Суксунского муниципального района</t>
    </r>
    <r>
      <rPr>
        <sz val="11"/>
        <rFont val="Calibri"/>
        <family val="2"/>
        <charset val="204"/>
      </rPr>
      <t>»</t>
    </r>
  </si>
  <si>
    <t>`0111</t>
  </si>
  <si>
    <t>Резервные фонды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</si>
  <si>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</si>
  <si>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Российcкой Федерации и муниципальных образований</t>
  </si>
  <si>
    <r>
      <t xml:space="preserve">Муниципальная программа                         </t>
    </r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  <charset val="204"/>
      </rPr>
      <t>Управление муниципальными финансами и муниципальным долгом Суксунского муниципального района</t>
    </r>
    <r>
      <rPr>
        <sz val="11"/>
        <rFont val="Calibri"/>
        <family val="2"/>
        <charset val="204"/>
      </rPr>
      <t>»</t>
    </r>
  </si>
  <si>
    <t xml:space="preserve">ИТОГО </t>
  </si>
  <si>
    <t>»</t>
  </si>
  <si>
    <t xml:space="preserve">к Решению Земского собрания </t>
  </si>
  <si>
    <t>Суксунского муниципального района</t>
  </si>
  <si>
    <t>Распределение средств муниципального дорожного фонда Суксунского муниципального района на 2018 год</t>
  </si>
  <si>
    <t>№ п/п</t>
  </si>
  <si>
    <t>Наименование муниципальной программы, направления расходов</t>
  </si>
  <si>
    <t xml:space="preserve">Сумма, тыс. рублей </t>
  </si>
  <si>
    <t>1.</t>
  </si>
  <si>
    <t>в том числе:</t>
  </si>
  <si>
    <t>ВСЕГО</t>
  </si>
  <si>
    <t>«Приложение № 6</t>
  </si>
  <si>
    <t>«Приложение № 8</t>
  </si>
  <si>
    <t>«Приложение № 10</t>
  </si>
  <si>
    <t xml:space="preserve">Содержание  автомобильных дорог общего пользования местного значения </t>
  </si>
  <si>
    <t>Капитальный ремонт гидротехнических сооружений муниципальной собственности, бесхозяйных гидротехнических сооружений</t>
  </si>
  <si>
    <t>05 2 04 SЦ240</t>
  </si>
  <si>
    <t>01 3 04 2С020</t>
  </si>
  <si>
    <t>Обеспечение жильем молодых семей</t>
  </si>
  <si>
    <t>01 3 04 L4970</t>
  </si>
  <si>
    <t>Обеспечение жильем отдельных категорий граждан, установленных Федеральным законом от 12 января 1995 г. № 5-ФЗ «О ветеранах», в соответствии с Указом Президента Российской Федерации от 7 мая 2008 г. № 714 «Об обеспечении жильем ветеранов Великой Отечественной войны 1941-1945 годов»</t>
  </si>
  <si>
    <t>92 0 0051340</t>
  </si>
  <si>
    <t>06 2 05 00000</t>
  </si>
  <si>
    <t>Стимулирование педагогических работников по результатам обучения школьников</t>
  </si>
  <si>
    <t>06 2 05 2Н080</t>
  </si>
  <si>
    <t>Основное мероприятие «Стимулирование педагогических работников по результатам обучения школьников"</t>
  </si>
  <si>
    <t>01 3 04 SС020</t>
  </si>
  <si>
    <r>
      <t xml:space="preserve">Инвестиционный проект Суксунского муниципального района           </t>
    </r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  <charset val="204"/>
      </rPr>
      <t>Строительство детского сада в с. Тис Суксунского района Пермского края</t>
    </r>
    <r>
      <rPr>
        <sz val="11"/>
        <rFont val="Calibri"/>
        <family val="2"/>
        <charset val="204"/>
      </rPr>
      <t>»</t>
    </r>
  </si>
  <si>
    <t>05 2 01 41000</t>
  </si>
  <si>
    <t>06 5 04 00000</t>
  </si>
  <si>
    <r>
      <t>Основное мероприятие «Поддержка развития детско-юношеского патриотического движения</t>
    </r>
    <r>
      <rPr>
        <sz val="11"/>
        <rFont val="Calibri"/>
        <family val="2"/>
        <charset val="204"/>
      </rPr>
      <t>»</t>
    </r>
  </si>
  <si>
    <t>Поддержка развития детско-юношеского патриотического движения</t>
  </si>
  <si>
    <r>
      <t xml:space="preserve">Основное мероприятие </t>
    </r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  <charset val="204"/>
      </rPr>
      <t>Обеспечение деятельности муниципального учреждения «Центр развития культуры»</t>
    </r>
  </si>
  <si>
    <r>
      <t xml:space="preserve">Инвестиционный проект Суксунского муниципального района                                   </t>
    </r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  <charset val="204"/>
      </rPr>
      <t>Строительство детского сада в с. Тис Суксунского района Пермского края</t>
    </r>
    <r>
      <rPr>
        <sz val="11"/>
        <rFont val="Calibri"/>
        <family val="2"/>
        <charset val="204"/>
      </rPr>
      <t>»</t>
    </r>
  </si>
  <si>
    <r>
      <t xml:space="preserve">Инвестиционный проект Суксунского муниципального района                                    </t>
    </r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  <charset val="204"/>
      </rPr>
      <t>Строительство детского сада в с. Тис Суксунского района Пермского края</t>
    </r>
    <r>
      <rPr>
        <sz val="11"/>
        <rFont val="Calibri"/>
        <family val="2"/>
        <charset val="204"/>
      </rPr>
      <t>»</t>
    </r>
  </si>
  <si>
    <t>Приложение № 3</t>
  </si>
  <si>
    <t>06 5 04 2E120</t>
  </si>
  <si>
    <t>Приложение № 2</t>
  </si>
  <si>
    <t>Приложение № 4</t>
  </si>
  <si>
    <t>05 2 02 2Д010</t>
  </si>
  <si>
    <t>05 2 02 2Д040</t>
  </si>
  <si>
    <t>Софинансирование поселений на содержание и ремонт автомобильных дорог поселений</t>
  </si>
  <si>
    <t>05 2 04 2Д080</t>
  </si>
  <si>
    <t>Капитальный ремонт гидротехнических сооружений пруда на р. Тис в селе Тис Суксунского района Пермского края</t>
  </si>
  <si>
    <t>92 0 00 2Я060</t>
  </si>
  <si>
    <t>Оказание содействия органам местного самоуправления муниципальных образований в решении вопросов местного значения</t>
  </si>
  <si>
    <t>`0503</t>
  </si>
  <si>
    <t>Благоустройство</t>
  </si>
  <si>
    <t>02 1 03 SФ130</t>
  </si>
  <si>
    <t>Строительство спортивных объектов, устройство спортивных площадок и оснащение объектов спортивным оборудованием и инвентарем для занятий физической культурой и спортом</t>
  </si>
  <si>
    <t>Массовый спорт</t>
  </si>
  <si>
    <t>`1102</t>
  </si>
  <si>
    <t>Иные межбюджетные трансферты, передаваемые на финансовое обеспечение дорожной деятельности в отношении автомобильных дорог местного значения вне границ населенных пунктов в границах муниципального района</t>
  </si>
  <si>
    <t>Иные межбюджетные трансферты, передаваемые на софинансирование мероприятий по ремонту автомобильных дорог общего пользования местного значения в границах населенных пунктов</t>
  </si>
  <si>
    <t xml:space="preserve">Капитальный ремонт и ремонт автомобильных дорог общего пользования местного значения </t>
  </si>
  <si>
    <t>Софинансирование мероприятий по ремонту автомобильных дорог общего пользования местного значения за счет средств, передаваемых из Дорожного фонда Пермского края</t>
  </si>
  <si>
    <t xml:space="preserve">  </t>
  </si>
  <si>
    <t>«Приложение № 16</t>
  </si>
  <si>
    <t xml:space="preserve">Размеры иных межбюджетных трансфертов из бюджета муниципального района, передаваемые в бюджеты поселений на 2018 год </t>
  </si>
  <si>
    <t>№</t>
  </si>
  <si>
    <t>Наименование муниципальных образований</t>
  </si>
  <si>
    <t>Всего, тыс.рублей</t>
  </si>
  <si>
    <t xml:space="preserve">в том числе за счет средств, передаваемых из бюджета Пермского края, тыс.рублей </t>
  </si>
  <si>
    <t>Суксунское городское поселение</t>
  </si>
  <si>
    <t>Киселевское сельское поселение</t>
  </si>
  <si>
    <t>Поедугинское сельское поселение</t>
  </si>
  <si>
    <t>ИТОГО:</t>
  </si>
  <si>
    <t>«Приложение № 19</t>
  </si>
  <si>
    <t>Источники финансирования дефицита бюджета  муниципального района на 2018 год</t>
  </si>
  <si>
    <t xml:space="preserve">Код классификации источников внутреннего финансирования дефицита </t>
  </si>
  <si>
    <t xml:space="preserve">Наименование кода классификации источников внутреннего финансирования дефицита </t>
  </si>
  <si>
    <t>Сумма, тыс.рублей</t>
  </si>
  <si>
    <t>01 00 00 00 00 0000 000</t>
  </si>
  <si>
    <t>ИСТОЧНИКИ ВНУТРЕННЕГО ФИНАНСИРОВАНИЯ ДЕФИЦИТА БЮДЖЕТА</t>
  </si>
  <si>
    <t>01 06 00 00 00 0000 000</t>
  </si>
  <si>
    <t>Иные источники внутреннего финансирования дефицитов бюджетов</t>
  </si>
  <si>
    <t xml:space="preserve">01 06 04 00 00 0000 000 
</t>
  </si>
  <si>
    <t xml:space="preserve">Исполнение государственных и муниципальных гарантий </t>
  </si>
  <si>
    <t xml:space="preserve">01 06 04 01 00 0000 000 
</t>
  </si>
  <si>
    <t>Исполнение государственных и муниципальных гарантий в валюте Российской Федерации</t>
  </si>
  <si>
    <t>01 06 04 01 00 0000 800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</si>
  <si>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</si>
  <si>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01 06 04 01 05 0000 810 
</t>
  </si>
  <si>
    <t>Исполнение муниципальных гарантий в валюте Российской Федерации в случае, если исполнение гарантом муниципальных 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</si>
  <si>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 01 06 05 00 00 0000 000</t>
  </si>
  <si>
    <t>Бюджетные кредиты, предоставленные внутри страны</t>
  </si>
  <si>
    <t xml:space="preserve"> 01 06 05 00 00 0000 600</t>
  </si>
  <si>
    <t>Возврат бюджетных кредитов, предоставленных внутри страны в валюте Российской Федерации</t>
  </si>
  <si>
    <t xml:space="preserve"> 01 06 05 02 00 0000 600</t>
  </si>
  <si>
    <t>Возврат бюджетных кредитов, предоставленных из бюджета муниципального района</t>
  </si>
  <si>
    <t xml:space="preserve"> 01 06 05 02 05 0000 640</t>
  </si>
  <si>
    <t xml:space="preserve">Средства, получаемые в порядке регресса сумм, уплаченных гарантом во исполнение (частичное исполнение) обязательств по муниципальным гарантиям </t>
  </si>
  <si>
    <t>01 06 08 00 00 0000 000</t>
  </si>
  <si>
    <t xml:space="preserve">Прочие бюджетные кредиты (ссуды), предоставленные  внутри страны </t>
  </si>
  <si>
    <t>01 06 08 00 00 0000 600</t>
  </si>
  <si>
    <t xml:space="preserve">Возврат прочих бюджетных кредитов (ссуд), предоставленных внутри  страны </t>
  </si>
  <si>
    <t>01 06 08 00 05 0000 640</t>
  </si>
  <si>
    <t xml:space="preserve">Возврат прочих  бюдежетных кредитов (ссуд), предоставленных бюджетами муниципальных районов  внутри  страны 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</si>
  <si>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</si>
  <si>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</si>
  <si>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</si>
  <si>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</si>
  <si>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</si>
  <si>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 остатков средств бюджетов</t>
  </si>
  <si>
    <t>01 05 02 01 00 0000 510</t>
  </si>
  <si>
    <t>01 05 02 01 05 0000 510</t>
  </si>
  <si>
    <t>Увеличение  прочих остатков денежных средств бюджетов муниципальных районов</t>
  </si>
  <si>
    <t>01 05 00 00 00 0000 600</t>
  </si>
  <si>
    <t>Уменьшение остатков средств бюджетов</t>
  </si>
  <si>
    <t>01 05 02 00 00 0000 600</t>
  </si>
  <si>
    <t>Уменьшение прочих  остатков средств бюджетов</t>
  </si>
  <si>
    <t>01 05 02 01 00 0000 610</t>
  </si>
  <si>
    <t>Уменьшение прочих  остатков денежных  средств бюджетов</t>
  </si>
  <si>
    <t>01 05 02 01 05 0000 610</t>
  </si>
  <si>
    <t>Уменьшение прочих остатков денежных средств бюджетов муниципальных районов</t>
  </si>
  <si>
    <t>Приложение № 6</t>
  </si>
  <si>
    <t>«Приложение № 17</t>
  </si>
  <si>
    <t>Объем субвенций на выполнение отдельных государственных полномочий органов государственной власти Пермского края, отдельных государственных полномочий в соответствии с законодательством о передаче отдельных государственных полномочий федеральных органов государственной власти, а также средств передаваемых из краевого бюджета в виде дотации, субсидий, иных межбюджетных трансфертов на 2018 год, тыс.рублей</t>
  </si>
  <si>
    <t>Наименование финансовой помощи</t>
  </si>
  <si>
    <t xml:space="preserve">Дотация бюджетам муниципальных районов на выравнивание бюджетной обеспеченности из регионального фонда финансовой поддержки муниципальных районов (городских округов) Пермского края </t>
  </si>
  <si>
    <t>Единая субвенция, передаваемая на выполнение отдельных государственных полномочий в сфере образования</t>
  </si>
  <si>
    <t>Субсидии, передаваемые на осуществление расходов по организации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муниципальных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</t>
  </si>
  <si>
    <t>Субвенции, передаваемые  на образование комиссий по делам несовершеннолетних лиц и защите их прав и организацию их деятельности</t>
  </si>
  <si>
    <t>Субвенции, передаваемые на составление протоколов об административных правонарушениях</t>
  </si>
  <si>
    <t xml:space="preserve">Субвенции, передаваемые на обеспечение хранения, комплектования, учета и использования архивных документов государственной части документов архивного фонда Пермского края  </t>
  </si>
  <si>
    <t>Субвенции, передаваемые на осуществление  полномочий  по созданию и организации деятельности административных комиссий</t>
  </si>
  <si>
    <t>Субвенции, передаваемые на предоставление мер социальной поддержки педагогическим работникам образовательных  государственных и муниципальных  организаций Пермского края, 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</si>
  <si>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Субвенции, передаваемые на предоставление  мер социальной поддержки отдельным категориям граждан, работающим в государственных и муниципальных организациях Пермского края и проживающим в сельской местности и поселках городского типа (рабочих поселках), по оплате жилого помещения и коммунальных услуг</t>
  </si>
  <si>
    <t>Субвенции, передаваемые на администрирование отдельных государственных полномочий по поддержке сельскохозяйственного производства</t>
  </si>
  <si>
    <t>Субвенции, передаваемые на поддержку достижения целевых показателей региональных программ развития агропромышленного комплекса</t>
  </si>
  <si>
    <t>Субвенции, передаваемые на поддержку достижения целевых показателей региональных программ развития агропромышленного комплекса (расходы, не софинансируемые из федерального бюджета)</t>
  </si>
  <si>
    <t>Субвенции, передаваемые на осуществление 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</si>
  <si>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Субвенции, передаваемые на 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</si>
  <si>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Субвенции, передаваемые на 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</si>
  <si>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Субвенции, передаваемые на мероприятия по организации оздоровления и отдыха детей</t>
  </si>
  <si>
    <t>Субвенции, передаваемые на организацию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</si>
  <si>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Субвенции, передаваемые на 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</si>
  <si>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Субвенции, передаваемые на 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</si>
  <si>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Субсидии, передаваемые на реализацию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</si>
  <si>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 xml:space="preserve">Субсидии, передаваемые на приобретение путевок на санаторно-курортное лечение и оздоровление </t>
  </si>
  <si>
    <t>Субвенции, передаваемые на осуществление  полномочий  по государственной регистрации актов гражданского состояния</t>
  </si>
  <si>
    <t>Субсидии на реализацию мероприятий по обеспечению жильем молодых семей</t>
  </si>
  <si>
    <t>Субсидии на реализацию мероприятий по капитальному ремонту гидротехнических сооружений муниципальной собственности</t>
  </si>
  <si>
    <t>Субсидии, передаваемые в рамках реализации мероприятий Дорожного фонда Пермского края на софинансирование мероприятий по ремонту автомобильных дорог общего пользования местного значения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</si>
  <si>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1941 -1945 годов»</t>
  </si>
  <si>
    <t>Субсидии на возмещение расходов муниципальных образований, связанных с реализацией инвестиционных проектов по объектам социальной инфраструктуры</t>
  </si>
  <si>
    <t>Субсидии на софинансирование мероприятий по устройству спортивных площадок  для занятий физической культурой и спортом</t>
  </si>
  <si>
    <t>ИТОГО</t>
  </si>
  <si>
    <t>Приложение № 5</t>
  </si>
  <si>
    <t>Приложение № 1</t>
  </si>
  <si>
    <t xml:space="preserve">                          к Решению Земского собрания</t>
  </si>
  <si>
    <t xml:space="preserve">                                    Суксунского муниципального района</t>
  </si>
  <si>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  <charset val="204"/>
      </rPr>
      <t>Приложение № 4</t>
    </r>
  </si>
  <si>
    <t xml:space="preserve">от 21.12.2017 № 19  </t>
  </si>
  <si>
    <t>Распределение доходов бюджета муниципального района по кодам поступлений в бюджет (группам, подгруппам, статьям, подстатьям  классификации доходов бюджета) на 2018 год, тыс.рублей</t>
  </si>
  <si>
    <t>Код классификации доходов</t>
  </si>
  <si>
    <t>Наименование кода поступлений в бюджет (группа, подгруппа, статья, подстатья)</t>
  </si>
  <si>
    <t>000 850 00000 00 0000 0000</t>
  </si>
  <si>
    <t>ДОХОДЫ БЮДЖЕТА-ВСЕГО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</si>
  <si>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</si>
  <si>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</si>
  <si>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</si>
  <si>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</si>
  <si>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</si>
  <si>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 xml:space="preserve">Налог на доходы физических лиц </t>
  </si>
  <si>
    <t>000 1 01 02010 01 0000 110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</si>
  <si>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color indexed="8"/>
        <rFont val="Times New Roman"/>
        <family val="1"/>
        <charset val="204"/>
      </rPr>
      <t>1</t>
    </r>
    <r>
      <rPr>
        <sz val="12"/>
        <color indexed="8"/>
        <rFont val="Times New Roman"/>
        <family val="1"/>
        <charset val="204"/>
      </rPr>
      <t xml:space="preserve"> и 228 Налогового кодекса Российской Федерации</t>
    </r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</si>
  <si>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</si>
  <si>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</si>
  <si>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</si>
  <si>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полученными физическими лицами в соответствии со статьей 228 Налогового Кодекса Российской Федерации</t>
  </si>
  <si>
    <t>000 1 01 02040 01 0000 110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</si>
  <si>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 на основании патента в соответствии со статьей 227.1 Налогового Кодекса Российской Федерации</t>
  </si>
  <si>
    <t xml:space="preserve">000 1 03 00000 00 0000 000 </t>
  </si>
  <si>
    <t>НАЛОГИ НА ТОВАРЫ (РАБОТЫ, УСЛУГИ), РЕАЛИЗУЕМЫЕ НА ТЕРРИТОРИИ РОССИЙСКОЙ ФЕДЕРАЦИИ</t>
  </si>
  <si>
    <t>000 1 03 02000 01 0000 110</t>
  </si>
  <si>
    <t>Акциз по подакцизным товарам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</si>
  <si>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</si>
  <si>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</si>
  <si>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</si>
  <si>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</si>
  <si>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</si>
  <si>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</si>
  <si>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</si>
  <si>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</si>
  <si>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000 1 05 00000 00 0000 000</t>
  </si>
  <si>
    <t>НАЛОГИ НА СОВОКУПНЫЙ ДОХОД</t>
  </si>
  <si>
    <t>000 1 05 02010 02 0000 110</t>
  </si>
  <si>
    <t>Единый налог на вмененный доход для отдельных видов деятельности</t>
  </si>
  <si>
    <t>000 1 05 04020 02 0000 110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</si>
  <si>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</si>
  <si>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000 1 06 00000 00 0000 000</t>
  </si>
  <si>
    <t>НАЛОГИ НА ИМУЩЕСТВО</t>
  </si>
  <si>
    <t>000 1 06 04000 02 0000 110</t>
  </si>
  <si>
    <t>Транспортный налог</t>
  </si>
  <si>
    <t>000 1 06 04011 02 0000 110</t>
  </si>
  <si>
    <t>Транспортный налог с организаций</t>
  </si>
  <si>
    <t>000 1 06 04012 02 0000 110</t>
  </si>
  <si>
    <t>Транспортный налог с физических лиц</t>
  </si>
  <si>
    <t>000 1 08 00000 00 0000 000</t>
  </si>
  <si>
    <t>ГОСУДАРСТВЕННАЯ ПОШЛИНА</t>
  </si>
  <si>
    <t>000 1 08 03010 01 0000 110</t>
  </si>
  <si>
    <t>Государственная пошлина по делам, расматриваемым в судах общей юрисдикции, мировыми судьями (за исключением 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</si>
  <si>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</si>
  <si>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</si>
  <si>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</si>
  <si>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полученные в виде арендной либо иной платы за передачу в возмездное пользование государственного и муниципального  имущества  (за исключением имущества бюджетных и автономных учреждений, а также имущества государственных  и муниципальных унитарных предприятий, в том числе казенных)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</si>
  <si>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</si>
  <si>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</si>
  <si>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</si>
  <si>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</si>
  <si>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</si>
  <si>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</si>
  <si>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000 1 11 07000 00 0000 120</t>
  </si>
  <si>
    <t>Платежи от государственных и муниципальных унитарных предприятий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</si>
  <si>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</si>
  <si>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</si>
  <si>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000 1 12 00000 00 0000 000</t>
  </si>
  <si>
    <t>ПЛАТЕЖИ ПРИ ПОЛЬЗОВАНИИ ПРИРОДНЫМИ РЕСУРСАМИ</t>
  </si>
  <si>
    <t>000 1 12 01040 01 0000 120</t>
  </si>
  <si>
    <t>Плата за размещение отходов производства и потребления</t>
  </si>
  <si>
    <t>000 1 13 00000 00 0000 000</t>
  </si>
  <si>
    <t>ДОХОДЫ ОТ ОКАЗАНИЯ ПЛАТНЫХ УСЛУГ (РАБОТ) И КОМПЕНСАЦИИ ЗАТРАТ ГОСУДАРСТВА</t>
  </si>
  <si>
    <t>000 1 13 02995 05 0000 130</t>
  </si>
  <si>
    <t>Прочие доходы от компенсации затрат бюджетов муниципальных районов</t>
  </si>
  <si>
    <t>000 1 14 00000 00 0000 000</t>
  </si>
  <si>
    <t>ДОХОДЫ ОТ ПРОДАЖИ МАТЕРИАЛЬНЫХ И НЕМАТЕРИАЛЬНЫХ АКТИВОВ</t>
  </si>
  <si>
    <t>000 1 14 02053 05 0000 410</t>
  </si>
  <si>
    <t>Доходы от реализации иного имущества, находящегося в собственности 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</si>
  <si>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000 1 14 02053 05 0000 440</t>
  </si>
  <si>
    <t>Доходы от реализации иного имущества, находящегося в собственности 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</si>
  <si>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</si>
  <si>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</si>
  <si>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</si>
  <si>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</si>
  <si>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000 1 14 06313 10 0000 430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</si>
  <si>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</t>
  </si>
  <si>
    <t>000 1 14 06313 13 0000 430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</si>
  <si>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</si>
  <si>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000 1 16 00000 00 0000 000</t>
  </si>
  <si>
    <t>ШТРАФЫ, САНКЦИИ, ВОЗМЕЩЕНИЕ УЩЕРБА</t>
  </si>
  <si>
    <t>000 1 16 03010 01 0000 140</t>
  </si>
  <si>
    <r>
      <t>Денежные взыскания (штрафы) за нарушение законодательства о налогах и сборах, предусмотренные статьями 116, 118, статьей 119,1, пунктами 1 и 2 статьи 120, статьями 125, 126, 128, 129, 129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>, 132, 133, 134, 135, 135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Налогового кодекса Российской Федерации </t>
    </r>
  </si>
  <si>
    <t>000 1 16 03030 01 0000 140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</si>
  <si>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</si>
  <si>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000 1 16 06000 01 6000 140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</si>
  <si>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(федеральные государственные органы, Банк России, органы управления государственными внебюджетными фондами Российской Федерации)</t>
  </si>
  <si>
    <t>000 1 16 08010 01 0000 140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</si>
  <si>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 алкогольной, спиртосодержащей продукции</t>
  </si>
  <si>
    <t>000 1 16 18050 05 0000 140</t>
  </si>
  <si>
    <t>Денежные взыскания (штрафы) за нарушения  бюджетного законодательства  (в части бюджетов муниципальных районов)</t>
  </si>
  <si>
    <t>000 1 16 25060 01 0000 140</t>
  </si>
  <si>
    <t>Денежные взыскания (штрафы) за нарушение земельного законодательства</t>
  </si>
  <si>
    <t>000 1 16 28000 01 0000 140</t>
  </si>
  <si>
    <t>Денежные взыскания (штрафы) за нарушения законодательства в области обеспечения санитарно- эпидемиологического благополучия человека и законодательства в сфере защиты прав потребителей</t>
  </si>
  <si>
    <t>000 1 16 30014 01 0000 140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</si>
  <si>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</si>
  <si>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000 1 16 30030 01 0000 140</t>
  </si>
  <si>
    <t>Прочие денежные взыскания (штрафы) за правонарушения в области дорожного движения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</si>
  <si>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</si>
  <si>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</si>
  <si>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000 1 16 35030 05 0000 140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</si>
  <si>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</si>
  <si>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000 1 16 43000 01 0000 140</t>
  </si>
  <si>
    <t>Денежные взыскания (штрафы) за нарушения законодательства Российской Федерации об административных правонарушениях, предусмотренные статьей 20,26 Кодекса Российской Федерации об административных правонарушениях</t>
  </si>
  <si>
    <t>000 1 16 90050 05 0000 140</t>
  </si>
  <si>
    <t>Прочие поступления  от денежных взысканий (штрафов) и иных сумм в возмещение ущерба, зачисляемые в  бюджеты муниципальных районов</t>
  </si>
  <si>
    <t>000 1 17 00000 00 0000 180</t>
  </si>
  <si>
    <t>ПРОЧИЕ НЕНАЛОГОВЫЕ ДОХОДЫ</t>
  </si>
  <si>
    <t>000 1 17 05050 05 0000 180</t>
  </si>
  <si>
    <t>Прочие неналоговые доходы бюджетов муниципальных районов</t>
  </si>
  <si>
    <t>000 2 00 00000 00 0000 000</t>
  </si>
  <si>
    <t>БЕЗВОЗМЕЗДНЫЕ ПОСТУПЛЕНИЯ</t>
  </si>
  <si>
    <t>000 2 02 15000 00 0000 151</t>
  </si>
  <si>
    <t xml:space="preserve">Дотации бюджетам бюджетной системы Российской Федерации </t>
  </si>
  <si>
    <t>000 2 02 15001 05 0000 151</t>
  </si>
  <si>
    <t>Дотация бюджетам муниципальных районов на выравнивание бюджетной обеспеченности</t>
  </si>
  <si>
    <t>000 2 02 20000 00 0000 151</t>
  </si>
  <si>
    <t>Субсидии бюджетам бюджетной системы Российской Федерации (межбюджетные субсидии)</t>
  </si>
  <si>
    <t>000 2 02 25497 05 0000 151</t>
  </si>
  <si>
    <t>Субсидии бюджетам муниципальных районов на реализацию мероприятий по обеспечению жильем молодых семей</t>
  </si>
  <si>
    <t>000 2 02 29999 05 0000 151</t>
  </si>
  <si>
    <t xml:space="preserve">Прочие субсидии бюджетам муниципальных районов 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</si>
  <si>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</t>
  </si>
  <si>
    <t>мероприятия по устройству спортивных площадок и оснащению объектов спортивным оборудованием и инвентарем для занятий физической культурой и спортом</t>
  </si>
  <si>
    <t>капитальный ремонт гидротехнических ссоружений муниципальной собственности, безхозяйных гидротехнических ссоружений</t>
  </si>
  <si>
    <t>субсидии, передаваемые бюджетам муниципальных районов на реализацию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</si>
  <si>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 xml:space="preserve">приобретение путевок на санаторно-курортное лечение и оздоровление </t>
  </si>
  <si>
    <t>осуществление расходов по организации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муниципальных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</t>
  </si>
  <si>
    <t>предоставление выплат молодым семьям на приобретение (строительство) жилья</t>
  </si>
  <si>
    <t>000 2 02 30000 00 0000 151</t>
  </si>
  <si>
    <t xml:space="preserve">Субвенции бюджетам бюджетной системы Российской Федерации </t>
  </si>
  <si>
    <t>000 2 02 30024 05 0000 151</t>
  </si>
  <si>
    <t>Субвенции бюджетам муниципальных районов на выполнение передаваемых полномочий субъектов Российской Федерации</t>
  </si>
  <si>
    <t>единая субвенция определенная в бюджеты муниципальных районов на выполнение отдельных государственных полномочий в сфере образования</t>
  </si>
  <si>
    <t>субвенции бюджетам муниципальных районов на составление протоколов об  административных правонарушениях</t>
  </si>
  <si>
    <t>субвенции бюджетам муниципальных районов на обеспечение хранения, комлектования, учета и использования архивных документов государственной части документов архивного фонда Пермского края</t>
  </si>
  <si>
    <t xml:space="preserve">субвенции бюджетам муниципальных районов на образование комиссий по делам несовершеннолетних лиц и защите их прав и организацию их деятельности </t>
  </si>
  <si>
    <t>субвенции бюджетам муниципальных районов на 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</si>
  <si>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субвенции бюджетам муниципальных районов на 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</si>
  <si>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субвенции бюджетам муниципальных районов на предоставление мер социальной поддержки педагогическим работникам образовательных государственных и муниципальных организаций, работающим и проживающим в сельской местности и поселках городского типа, по оплате жилого помещения и коммунальных услуг</t>
  </si>
  <si>
    <t>субвенции бюджетам муниципальных районов на предоставление мер социальной поддержки отдельным категориям граждан,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</si>
  <si>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субвенции бюджетам муниципальных районов по организации оздоровления и отдыха детей</t>
  </si>
  <si>
    <t>субвенции бюджетам муниципальных районов на администрирование отдельных государственных полномочий по поддержке сельскохозяйственного производства</t>
  </si>
  <si>
    <t>субвенции бюджетам муниципальных районов на осуществление полномочий по созданию и организации деятельности административных комиссий</t>
  </si>
  <si>
    <t>субвенции бюджетам муниципальных районов по обеспечению жилыми помещениями детяй-сирот и детей, оставщимся без попечения родителей, лиц из числа  детей-сирот и детей, оставщихся без попечения родителей</t>
  </si>
  <si>
    <t>000 2 02 35082 05 0000 151</t>
  </si>
  <si>
    <t>Субвенции бюджетам муниципальных районов на предоставление жилых помещений детям-сиротам и детям, оставщимся без попечения родителей, лицам из их чиса по договорам найма специализированных жилых помещений</t>
  </si>
  <si>
    <t>000 2 02 35120 05 0000 151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</si>
  <si>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</si>
  <si>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000 2 02 35134 05 0000 151</t>
  </si>
  <si>
    <t>000 2 02 35543 05 0000 151</t>
  </si>
  <si>
    <t>Субвенции бюджетам муниципальных районов на содействие достижению целевых показателей региональных программ развития агропромышленного комплекса</t>
  </si>
  <si>
    <t>000 2 02 35930 05 0000 151</t>
  </si>
  <si>
    <t>Субвенции бюджетам муниципальных районов на государственную регистрацию актов гражданского состояния</t>
  </si>
  <si>
    <t>000 2 02 39999 05 0000 151</t>
  </si>
  <si>
    <t>Прочие субвенции бюджетам муниципальных районов</t>
  </si>
  <si>
    <t>субвенции бюджетам муниципальных районов на 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</si>
  <si>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 xml:space="preserve">000 2 02 40000 00 0000 000 </t>
  </si>
  <si>
    <t>Иные межбюджетные трансферты</t>
  </si>
  <si>
    <t>000 2 02 40014 05 0000 151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</si>
  <si>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</si>
  <si>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Ключевское сельское поселение</t>
  </si>
  <si>
    <t>000 2 02 49999 05 0000 151</t>
  </si>
  <si>
    <t>Прочие межбюджетные трансферты, передаваемые бюджетам муниципальных районов</t>
  </si>
  <si>
    <t>возмещение расходов муниципальных образований, связанных с реализацией инвестиционных проектов по объектам социальной инфраструктуры</t>
  </si>
  <si>
    <t>предоставление социальной выплаты молодым семьям на приобретение (строительство) жилья</t>
  </si>
  <si>
    <t>Приложение № 7</t>
  </si>
  <si>
    <t xml:space="preserve">от  22.11.2018 № 59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</si>
</sst>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.0"/>
    <numFmt numFmtId="167" formatCode="0.0"/>
    <numFmt numFmtId="168" formatCode="#,##0.000"/>
    <numFmt numFmtId="169" formatCode="?"/>
    <numFmt numFmtId="170" formatCode="#,##0.0000"/>
    <numFmt numFmtId="171" formatCode="0.000"/>
    <numFmt numFmtId="172" formatCode="#,##0.00000"/>
  </numFmts>
  <fonts count="76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9"/>
      <name val="Times New Roman"/>
      <family val="1"/>
    </font>
    <font>
      <sz val="11"/>
      <name val="Calibri"/>
      <family val="2"/>
      <charset val="204"/>
    </font>
    <font>
      <sz val="8"/>
      <name val="Arial"/>
      <family val="2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</font>
    <font>
      <sz val="12"/>
      <name val="Times New Roman"/>
      <family val="1"/>
      <charset val="204"/>
    </font>
    <font>
      <b/>
      <sz val="12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  <charset val="204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Helv"/>
    </font>
    <font>
      <sz val="11"/>
      <color theme="1"/>
      <name val="Calibri"/>
      <family val="2"/>
      <charset val="204"/>
    </font>
    <font>
      <sz val="10"/>
      <name val="Calibri"/>
      <family val="2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</font>
    <font>
      <sz val="10"/>
      <name val="Times New Roman"/>
      <family val="1"/>
      <charset val="204"/>
    </font>
    <font>
      <sz val="10"/>
      <name val="Times New Roman Cyr"/>
      <family val="1"/>
      <charset val="204"/>
    </font>
    <font>
      <sz val="9"/>
      <name val="Times New Roman"/>
      <family val="1"/>
      <charset val="204"/>
    </font>
    <font>
      <sz val="11"/>
      <name val="Times New Roman Cyr"/>
      <family val="1"/>
      <charset val="204"/>
    </font>
    <font>
      <sz val="12"/>
      <name val="Times New Roman"/>
      <family val="1"/>
    </font>
    <font>
      <sz val="12"/>
      <name val="Arial Cyr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</font>
    <font>
      <sz val="12"/>
      <color indexed="8"/>
      <name val="Times New Roman"/>
      <family val="1"/>
      <charset val="204"/>
    </font>
    <font>
      <vertAlign val="superscript"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sz val="10"/>
      <name val="Arial Cyr"/>
      <charset val="204"/>
    </font>
    <font>
      <b/>
      <sz val="14"/>
      <name val="Times New Roman"/>
      <family val="1"/>
      <charset val="204"/>
    </font>
  </fonts>
  <fills count="50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48"/>
        <b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  <bgColor indexed="57"/>
      </patternFill>
    </fill>
    <fill>
      <patternFill patternType="solid">
        <fgColor indexed="23"/>
        <bgColor indexed="23"/>
      </patternFill>
    </fill>
    <fill>
      <patternFill patternType="solid">
        <fgColor indexed="18"/>
        <bgColor indexed="18"/>
      </patternFill>
    </fill>
    <fill>
      <patternFill patternType="solid">
        <fgColor indexed="49"/>
        <bgColor indexed="49"/>
      </patternFill>
    </fill>
    <fill>
      <patternFill patternType="solid">
        <fgColor indexed="58"/>
        <bgColor indexed="58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3"/>
        <bgColor indexed="53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43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5">
    <xf numFmtId="0" fontId="0" fillId="0" borderId="0"/>
    <xf numFmtId="0" fontId="15" fillId="2" borderId="0"/>
    <xf numFmtId="0" fontId="20" fillId="0" borderId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9" borderId="0" applyNumberFormat="0" applyBorder="0" applyAlignment="0" applyProtection="0"/>
    <xf numFmtId="0" fontId="26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4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9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19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30" fillId="19" borderId="0" applyNumberFormat="0" applyBorder="0" applyAlignment="0" applyProtection="0"/>
    <xf numFmtId="0" fontId="31" fillId="33" borderId="5" applyNumberFormat="0" applyAlignment="0" applyProtection="0"/>
    <xf numFmtId="0" fontId="32" fillId="20" borderId="6" applyNumberFormat="0" applyAlignment="0" applyProtection="0"/>
    <xf numFmtId="0" fontId="33" fillId="34" borderId="0" applyNumberFormat="0" applyBorder="0" applyAlignment="0" applyProtection="0"/>
    <xf numFmtId="0" fontId="33" fillId="35" borderId="0" applyNumberFormat="0" applyBorder="0" applyAlignment="0" applyProtection="0"/>
    <xf numFmtId="0" fontId="33" fillId="36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7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5" applyNumberFormat="0" applyAlignment="0" applyProtection="0"/>
    <xf numFmtId="0" fontId="40" fillId="0" borderId="10" applyNumberFormat="0" applyFill="0" applyAlignment="0" applyProtection="0"/>
    <xf numFmtId="0" fontId="41" fillId="31" borderId="0" applyNumberFormat="0" applyBorder="0" applyAlignment="0" applyProtection="0"/>
    <xf numFmtId="0" fontId="42" fillId="0" borderId="0"/>
    <xf numFmtId="0" fontId="20" fillId="30" borderId="11" applyNumberFormat="0" applyFont="0" applyAlignment="0" applyProtection="0"/>
    <xf numFmtId="0" fontId="43" fillId="33" borderId="12" applyNumberFormat="0" applyAlignment="0" applyProtection="0"/>
    <xf numFmtId="4" fontId="44" fillId="38" borderId="13" applyNumberFormat="0" applyProtection="0">
      <alignment vertical="center"/>
    </xf>
    <xf numFmtId="4" fontId="45" fillId="38" borderId="13" applyNumberFormat="0" applyProtection="0">
      <alignment vertical="center"/>
    </xf>
    <xf numFmtId="4" fontId="44" fillId="38" borderId="13" applyNumberFormat="0" applyProtection="0">
      <alignment horizontal="left" vertical="center" indent="1"/>
    </xf>
    <xf numFmtId="0" fontId="44" fillId="38" borderId="13" applyNumberFormat="0" applyProtection="0">
      <alignment horizontal="left" vertical="top" indent="1"/>
    </xf>
    <xf numFmtId="4" fontId="44" fillId="3" borderId="0" applyNumberFormat="0" applyProtection="0">
      <alignment horizontal="left" vertical="center" indent="1"/>
    </xf>
    <xf numFmtId="4" fontId="26" fillId="8" borderId="13" applyNumberFormat="0" applyProtection="0">
      <alignment horizontal="right" vertical="center"/>
    </xf>
    <xf numFmtId="4" fontId="26" fillId="4" borderId="13" applyNumberFormat="0" applyProtection="0">
      <alignment horizontal="right" vertical="center"/>
    </xf>
    <xf numFmtId="4" fontId="26" fillId="39" borderId="13" applyNumberFormat="0" applyProtection="0">
      <alignment horizontal="right" vertical="center"/>
    </xf>
    <xf numFmtId="4" fontId="26" fillId="40" borderId="13" applyNumberFormat="0" applyProtection="0">
      <alignment horizontal="right" vertical="center"/>
    </xf>
    <xf numFmtId="4" fontId="26" fillId="41" borderId="13" applyNumberFormat="0" applyProtection="0">
      <alignment horizontal="right" vertical="center"/>
    </xf>
    <xf numFmtId="4" fontId="26" fillId="42" borderId="13" applyNumberFormat="0" applyProtection="0">
      <alignment horizontal="right" vertical="center"/>
    </xf>
    <xf numFmtId="4" fontId="26" fillId="10" borderId="13" applyNumberFormat="0" applyProtection="0">
      <alignment horizontal="right" vertical="center"/>
    </xf>
    <xf numFmtId="4" fontId="26" fillId="43" borderId="13" applyNumberFormat="0" applyProtection="0">
      <alignment horizontal="right" vertical="center"/>
    </xf>
    <xf numFmtId="4" fontId="26" fillId="44" borderId="13" applyNumberFormat="0" applyProtection="0">
      <alignment horizontal="right" vertical="center"/>
    </xf>
    <xf numFmtId="4" fontId="44" fillId="45" borderId="14" applyNumberFormat="0" applyProtection="0">
      <alignment horizontal="left" vertical="center" indent="1"/>
    </xf>
    <xf numFmtId="4" fontId="26" fillId="46" borderId="0" applyNumberFormat="0" applyProtection="0">
      <alignment horizontal="left" vertical="center" indent="1"/>
    </xf>
    <xf numFmtId="4" fontId="46" fillId="9" borderId="0" applyNumberFormat="0" applyProtection="0">
      <alignment horizontal="left" vertical="center" indent="1"/>
    </xf>
    <xf numFmtId="4" fontId="26" fillId="3" borderId="13" applyNumberFormat="0" applyProtection="0">
      <alignment horizontal="right" vertical="center"/>
    </xf>
    <xf numFmtId="4" fontId="47" fillId="46" borderId="0" applyNumberFormat="0" applyProtection="0">
      <alignment horizontal="left" vertical="center" indent="1"/>
    </xf>
    <xf numFmtId="4" fontId="47" fillId="3" borderId="0" applyNumberFormat="0" applyProtection="0">
      <alignment horizontal="left" vertical="center" indent="1"/>
    </xf>
    <xf numFmtId="0" fontId="20" fillId="9" borderId="13" applyNumberFormat="0" applyProtection="0">
      <alignment horizontal="left" vertical="center" indent="1"/>
    </xf>
    <xf numFmtId="0" fontId="48" fillId="11" borderId="15" applyNumberFormat="0" applyProtection="0">
      <alignment horizontal="left" vertical="center" indent="1"/>
    </xf>
    <xf numFmtId="0" fontId="20" fillId="9" borderId="13" applyNumberFormat="0" applyProtection="0">
      <alignment horizontal="left" vertical="top" indent="1"/>
    </xf>
    <xf numFmtId="0" fontId="20" fillId="3" borderId="13" applyNumberFormat="0" applyProtection="0">
      <alignment horizontal="left" vertical="center" indent="1"/>
    </xf>
    <xf numFmtId="0" fontId="48" fillId="47" borderId="15" applyNumberFormat="0" applyProtection="0">
      <alignment horizontal="left" vertical="center" indent="1"/>
    </xf>
    <xf numFmtId="0" fontId="20" fillId="3" borderId="13" applyNumberFormat="0" applyProtection="0">
      <alignment horizontal="left" vertical="top" indent="1"/>
    </xf>
    <xf numFmtId="0" fontId="20" fillId="7" borderId="13" applyNumberFormat="0" applyProtection="0">
      <alignment horizontal="left" vertical="center" indent="1"/>
    </xf>
    <xf numFmtId="0" fontId="48" fillId="7" borderId="15" applyNumberFormat="0" applyProtection="0">
      <alignment horizontal="left" vertical="center" indent="1"/>
    </xf>
    <xf numFmtId="0" fontId="20" fillId="7" borderId="13" applyNumberFormat="0" applyProtection="0">
      <alignment horizontal="left" vertical="top" indent="1"/>
    </xf>
    <xf numFmtId="0" fontId="20" fillId="46" borderId="13" applyNumberFormat="0" applyProtection="0">
      <alignment horizontal="left" vertical="center" indent="1"/>
    </xf>
    <xf numFmtId="0" fontId="20" fillId="46" borderId="13" applyNumberFormat="0" applyProtection="0">
      <alignment horizontal="left" vertical="top" indent="1"/>
    </xf>
    <xf numFmtId="0" fontId="20" fillId="6" borderId="1" applyNumberFormat="0">
      <protection locked="0"/>
    </xf>
    <xf numFmtId="0" fontId="49" fillId="9" borderId="16" applyBorder="0"/>
    <xf numFmtId="4" fontId="26" fillId="5" borderId="13" applyNumberFormat="0" applyProtection="0">
      <alignment vertical="center"/>
    </xf>
    <xf numFmtId="4" fontId="50" fillId="5" borderId="13" applyNumberFormat="0" applyProtection="0">
      <alignment vertical="center"/>
    </xf>
    <xf numFmtId="4" fontId="26" fillId="5" borderId="13" applyNumberFormat="0" applyProtection="0">
      <alignment horizontal="left" vertical="center" indent="1"/>
    </xf>
    <xf numFmtId="0" fontId="26" fillId="5" borderId="13" applyNumberFormat="0" applyProtection="0">
      <alignment horizontal="left" vertical="top" indent="1"/>
    </xf>
    <xf numFmtId="4" fontId="26" fillId="46" borderId="13" applyNumberFormat="0" applyProtection="0">
      <alignment horizontal="right" vertical="center"/>
    </xf>
    <xf numFmtId="4" fontId="48" fillId="0" borderId="15" applyNumberFormat="0" applyProtection="0">
      <alignment horizontal="right" vertical="center"/>
    </xf>
    <xf numFmtId="4" fontId="50" fillId="46" borderId="13" applyNumberFormat="0" applyProtection="0">
      <alignment horizontal="right" vertical="center"/>
    </xf>
    <xf numFmtId="4" fontId="26" fillId="3" borderId="13" applyNumberFormat="0" applyProtection="0">
      <alignment horizontal="left" vertical="center" indent="1"/>
    </xf>
    <xf numFmtId="0" fontId="26" fillId="3" borderId="13" applyNumberFormat="0" applyProtection="0">
      <alignment horizontal="left" vertical="top" indent="1"/>
    </xf>
    <xf numFmtId="4" fontId="51" fillId="48" borderId="0" applyNumberFormat="0" applyProtection="0">
      <alignment horizontal="left" vertical="center" indent="1"/>
    </xf>
    <xf numFmtId="0" fontId="48" fillId="49" borderId="1"/>
    <xf numFmtId="4" fontId="52" fillId="46" borderId="13" applyNumberFormat="0" applyProtection="0">
      <alignment horizontal="right" vertical="center"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3" fillId="0" borderId="17" applyNumberFormat="0" applyFill="0" applyAlignment="0" applyProtection="0"/>
    <xf numFmtId="0" fontId="54" fillId="0" borderId="0" applyNumberFormat="0" applyFill="0" applyBorder="0" applyAlignment="0" applyProtection="0"/>
    <xf numFmtId="164" fontId="8" fillId="0" borderId="0" applyFont="0" applyFill="0" applyBorder="0" applyAlignment="0" applyProtection="0"/>
    <xf numFmtId="0" fontId="19" fillId="0" borderId="0"/>
    <xf numFmtId="0" fontId="29" fillId="0" borderId="0"/>
    <xf numFmtId="0" fontId="8" fillId="0" borderId="0"/>
    <xf numFmtId="0" fontId="8" fillId="0" borderId="0"/>
    <xf numFmtId="0" fontId="55" fillId="0" borderId="0"/>
    <xf numFmtId="0" fontId="8" fillId="0" borderId="0"/>
    <xf numFmtId="0" fontId="15" fillId="2" borderId="0"/>
    <xf numFmtId="0" fontId="20" fillId="0" borderId="0"/>
    <xf numFmtId="0" fontId="8" fillId="0" borderId="0"/>
    <xf numFmtId="0" fontId="20" fillId="0" borderId="0"/>
    <xf numFmtId="0" fontId="8" fillId="0" borderId="0"/>
    <xf numFmtId="0" fontId="20" fillId="0" borderId="0"/>
    <xf numFmtId="0" fontId="8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8" fillId="0" borderId="0"/>
    <xf numFmtId="0" fontId="7" fillId="0" borderId="0"/>
    <xf numFmtId="0" fontId="56" fillId="0" borderId="0"/>
    <xf numFmtId="0" fontId="8" fillId="0" borderId="0"/>
    <xf numFmtId="9" fontId="8" fillId="0" borderId="0" applyFont="0" applyFill="0" applyBorder="0" applyAlignment="0" applyProtection="0"/>
    <xf numFmtId="0" fontId="57" fillId="0" borderId="0"/>
    <xf numFmtId="165" fontId="8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337">
    <xf numFmtId="0" fontId="0" fillId="0" borderId="0" xfId="0"/>
    <xf numFmtId="0" fontId="0" fillId="0" borderId="0" xfId="0" applyFill="1" applyAlignment="1">
      <alignment horizontal="center"/>
    </xf>
    <xf numFmtId="0" fontId="0" fillId="0" borderId="0" xfId="0" applyFill="1"/>
    <xf numFmtId="0" fontId="9" fillId="0" borderId="0" xfId="0" applyFont="1" applyFill="1" applyAlignment="1">
      <alignment horizontal="right"/>
    </xf>
    <xf numFmtId="4" fontId="10" fillId="0" borderId="0" xfId="0" applyNumberFormat="1" applyFont="1" applyAlignment="1">
      <alignment horizontal="right" vertical="center"/>
    </xf>
    <xf numFmtId="0" fontId="0" fillId="0" borderId="0" xfId="0" applyFill="1" applyAlignment="1"/>
    <xf numFmtId="0" fontId="12" fillId="0" borderId="0" xfId="0" applyFont="1" applyFill="1" applyAlignment="1"/>
    <xf numFmtId="0" fontId="9" fillId="0" borderId="1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justify" vertical="top" wrapText="1"/>
    </xf>
    <xf numFmtId="0" fontId="10" fillId="0" borderId="1" xfId="0" applyFont="1" applyFill="1" applyBorder="1" applyAlignment="1">
      <alignment horizontal="center" vertical="top" wrapText="1"/>
    </xf>
    <xf numFmtId="0" fontId="21" fillId="0" borderId="1" xfId="0" applyFont="1" applyFill="1" applyBorder="1"/>
    <xf numFmtId="0" fontId="11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horizontal="justify" vertical="center" wrapText="1"/>
    </xf>
    <xf numFmtId="4" fontId="17" fillId="0" borderId="1" xfId="0" applyNumberFormat="1" applyFont="1" applyFill="1" applyBorder="1" applyAlignment="1">
      <alignment horizontal="center"/>
    </xf>
    <xf numFmtId="4" fontId="12" fillId="0" borderId="0" xfId="0" applyNumberFormat="1" applyFont="1" applyFill="1" applyAlignment="1">
      <alignment horizontal="center"/>
    </xf>
    <xf numFmtId="0" fontId="12" fillId="0" borderId="0" xfId="0" applyFont="1" applyFill="1"/>
    <xf numFmtId="4" fontId="0" fillId="0" borderId="0" xfId="0" applyNumberFormat="1" applyFill="1"/>
    <xf numFmtId="0" fontId="58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0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62" fillId="0" borderId="1" xfId="0" applyFont="1" applyFill="1" applyBorder="1"/>
    <xf numFmtId="166" fontId="0" fillId="0" borderId="0" xfId="0" applyNumberFormat="1"/>
    <xf numFmtId="4" fontId="0" fillId="0" borderId="0" xfId="0" applyNumberFormat="1"/>
    <xf numFmtId="0" fontId="10" fillId="0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60" fillId="0" borderId="1" xfId="0" applyFont="1" applyFill="1" applyBorder="1" applyAlignment="1">
      <alignment horizontal="right"/>
    </xf>
    <xf numFmtId="4" fontId="25" fillId="0" borderId="1" xfId="0" applyNumberFormat="1" applyFont="1" applyFill="1" applyBorder="1" applyAlignment="1">
      <alignment horizontal="center"/>
    </xf>
    <xf numFmtId="0" fontId="59" fillId="0" borderId="0" xfId="0" applyFont="1"/>
    <xf numFmtId="0" fontId="63" fillId="0" borderId="0" xfId="141" applyFont="1" applyAlignment="1">
      <alignment horizontal="right"/>
    </xf>
    <xf numFmtId="0" fontId="19" fillId="0" borderId="0" xfId="0" applyFont="1" applyAlignment="1">
      <alignment vertical="center" wrapText="1"/>
    </xf>
    <xf numFmtId="0" fontId="10" fillId="0" borderId="1" xfId="146" applyFont="1" applyBorder="1" applyAlignment="1">
      <alignment horizontal="center" vertical="center" wrapText="1"/>
    </xf>
    <xf numFmtId="0" fontId="64" fillId="0" borderId="1" xfId="146" applyFont="1" applyBorder="1" applyAlignment="1">
      <alignment horizontal="center" vertical="center" wrapText="1"/>
    </xf>
    <xf numFmtId="49" fontId="10" fillId="0" borderId="1" xfId="146" applyNumberFormat="1" applyFont="1" applyFill="1" applyBorder="1" applyAlignment="1">
      <alignment horizontal="right" vertical="center" wrapText="1"/>
    </xf>
    <xf numFmtId="0" fontId="19" fillId="0" borderId="1" xfId="0" applyFont="1" applyFill="1" applyBorder="1" applyAlignment="1">
      <alignment vertical="center" wrapText="1"/>
    </xf>
    <xf numFmtId="0" fontId="11" fillId="0" borderId="1" xfId="146" applyNumberFormat="1" applyFont="1" applyFill="1" applyBorder="1" applyAlignment="1">
      <alignment horizontal="right" vertical="center" wrapText="1"/>
    </xf>
    <xf numFmtId="4" fontId="11" fillId="0" borderId="1" xfId="146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70" fontId="0" fillId="0" borderId="0" xfId="0" applyNumberFormat="1" applyFill="1" applyAlignment="1">
      <alignment horizontal="center"/>
    </xf>
    <xf numFmtId="170" fontId="0" fillId="0" borderId="0" xfId="0" applyNumberFormat="1" applyFill="1"/>
    <xf numFmtId="171" fontId="0" fillId="0" borderId="0" xfId="0" applyNumberFormat="1" applyFill="1"/>
    <xf numFmtId="168" fontId="12" fillId="0" borderId="0" xfId="0" applyNumberFormat="1" applyFont="1" applyFill="1" applyAlignment="1">
      <alignment horizontal="center"/>
    </xf>
    <xf numFmtId="0" fontId="13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justify" vertical="top"/>
    </xf>
    <xf numFmtId="4" fontId="10" fillId="0" borderId="1" xfId="0" applyNumberFormat="1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justify" vertical="center"/>
    </xf>
    <xf numFmtId="0" fontId="10" fillId="0" borderId="1" xfId="0" applyFont="1" applyFill="1" applyBorder="1" applyAlignment="1">
      <alignment horizontal="justify" vertical="center" wrapText="1"/>
    </xf>
    <xf numFmtId="49" fontId="10" fillId="0" borderId="1" xfId="1" applyNumberFormat="1" applyFont="1" applyFill="1" applyBorder="1" applyAlignment="1">
      <alignment horizontal="center" vertical="center"/>
    </xf>
    <xf numFmtId="0" fontId="10" fillId="0" borderId="1" xfId="1" applyNumberFormat="1" applyFont="1" applyFill="1" applyBorder="1" applyAlignment="1">
      <alignment horizontal="justify" vertical="center"/>
    </xf>
    <xf numFmtId="0" fontId="10" fillId="0" borderId="1" xfId="0" applyFont="1" applyFill="1" applyBorder="1" applyAlignment="1">
      <alignment horizontal="justify" wrapText="1"/>
    </xf>
    <xf numFmtId="0" fontId="10" fillId="0" borderId="1" xfId="0" applyFont="1" applyFill="1" applyBorder="1" applyAlignment="1">
      <alignment horizontal="justify"/>
    </xf>
    <xf numFmtId="49" fontId="9" fillId="0" borderId="1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justify" vertical="top" wrapText="1"/>
    </xf>
    <xf numFmtId="49" fontId="9" fillId="0" borderId="1" xfId="0" applyNumberFormat="1" applyFont="1" applyFill="1" applyBorder="1" applyAlignment="1">
      <alignment horizontal="justify" vertical="center"/>
    </xf>
    <xf numFmtId="49" fontId="10" fillId="0" borderId="1" xfId="0" applyNumberFormat="1" applyFont="1" applyFill="1" applyBorder="1" applyAlignment="1">
      <alignment horizontal="justify" vertical="center" wrapText="1"/>
    </xf>
    <xf numFmtId="49" fontId="10" fillId="0" borderId="18" xfId="0" applyNumberFormat="1" applyFont="1" applyFill="1" applyBorder="1" applyAlignment="1" applyProtection="1">
      <alignment horizontal="center" vertical="center" wrapText="1"/>
    </xf>
    <xf numFmtId="49" fontId="10" fillId="0" borderId="19" xfId="0" applyNumberFormat="1" applyFont="1" applyFill="1" applyBorder="1" applyAlignment="1" applyProtection="1">
      <alignment horizontal="left" vertical="center" wrapText="1"/>
    </xf>
    <xf numFmtId="0" fontId="10" fillId="0" borderId="1" xfId="0" applyNumberFormat="1" applyFont="1" applyFill="1" applyBorder="1" applyAlignment="1">
      <alignment horizontal="justify" vertical="top" wrapText="1" shrinkToFit="1"/>
    </xf>
    <xf numFmtId="49" fontId="10" fillId="0" borderId="1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justify" vertical="center"/>
    </xf>
    <xf numFmtId="0" fontId="10" fillId="0" borderId="1" xfId="1" applyNumberFormat="1" applyFont="1" applyFill="1" applyBorder="1" applyAlignment="1">
      <alignment horizontal="justify" vertical="center" wrapText="1"/>
    </xf>
    <xf numFmtId="0" fontId="16" fillId="0" borderId="1" xfId="0" applyFont="1" applyFill="1" applyBorder="1" applyAlignment="1">
      <alignment horizont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justify" vertical="top" wrapText="1"/>
    </xf>
    <xf numFmtId="0" fontId="16" fillId="0" borderId="1" xfId="0" applyFont="1" applyFill="1" applyBorder="1" applyAlignment="1">
      <alignment horizontal="justify" vertical="top" wrapText="1"/>
    </xf>
    <xf numFmtId="0" fontId="9" fillId="0" borderId="1" xfId="0" applyFont="1" applyFill="1" applyBorder="1" applyAlignment="1">
      <alignment horizontal="center" vertical="top" wrapText="1"/>
    </xf>
    <xf numFmtId="49" fontId="10" fillId="0" borderId="2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justify" vertical="center" wrapText="1"/>
    </xf>
    <xf numFmtId="0" fontId="10" fillId="0" borderId="1" xfId="2" applyNumberFormat="1" applyFont="1" applyFill="1" applyBorder="1" applyAlignment="1">
      <alignment horizontal="justify" vertical="top" wrapText="1"/>
    </xf>
    <xf numFmtId="49" fontId="10" fillId="0" borderId="1" xfId="0" applyNumberFormat="1" applyFont="1" applyFill="1" applyBorder="1" applyAlignment="1">
      <alignment horizontal="center" vertical="top"/>
    </xf>
    <xf numFmtId="0" fontId="21" fillId="0" borderId="1" xfId="0" applyFont="1" applyFill="1" applyBorder="1" applyAlignment="1">
      <alignment horizontal="justify" wrapText="1"/>
    </xf>
    <xf numFmtId="0" fontId="10" fillId="0" borderId="2" xfId="0" applyNumberFormat="1" applyFont="1" applyFill="1" applyBorder="1" applyAlignment="1">
      <alignment horizontal="justify" vertical="top" wrapText="1" shrinkToFi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justify"/>
    </xf>
    <xf numFmtId="0" fontId="22" fillId="0" borderId="1" xfId="0" applyFont="1" applyFill="1" applyBorder="1" applyAlignment="1">
      <alignment vertical="center" wrapText="1"/>
    </xf>
    <xf numFmtId="0" fontId="21" fillId="0" borderId="1" xfId="0" applyFont="1" applyFill="1" applyBorder="1" applyAlignment="1">
      <alignment horizontal="justify" vertical="center" wrapText="1"/>
    </xf>
    <xf numFmtId="0" fontId="21" fillId="0" borderId="1" xfId="0" applyFont="1" applyFill="1" applyBorder="1" applyAlignment="1">
      <alignment horizontal="justify" vertical="center"/>
    </xf>
    <xf numFmtId="0" fontId="17" fillId="0" borderId="1" xfId="0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>
      <alignment horizontal="justify" vertical="center" wrapText="1"/>
    </xf>
    <xf numFmtId="0" fontId="22" fillId="0" borderId="1" xfId="0" applyFont="1" applyFill="1" applyBorder="1"/>
    <xf numFmtId="0" fontId="21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justify" vertical="top" wrapText="1"/>
    </xf>
    <xf numFmtId="0" fontId="21" fillId="0" borderId="2" xfId="0" applyFont="1" applyFill="1" applyBorder="1" applyAlignment="1">
      <alignment horizontal="justify" wrapText="1"/>
    </xf>
    <xf numFmtId="0" fontId="17" fillId="0" borderId="1" xfId="0" applyFont="1" applyFill="1" applyBorder="1" applyAlignment="1">
      <alignment horizontal="center" vertical="top" wrapText="1"/>
    </xf>
    <xf numFmtId="49" fontId="10" fillId="0" borderId="3" xfId="0" applyNumberFormat="1" applyFont="1" applyFill="1" applyBorder="1" applyAlignment="1">
      <alignment horizontal="center" vertical="center"/>
    </xf>
    <xf numFmtId="49" fontId="10" fillId="0" borderId="4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justify" wrapText="1"/>
    </xf>
    <xf numFmtId="0" fontId="10" fillId="0" borderId="2" xfId="0" applyNumberFormat="1" applyFont="1" applyFill="1" applyBorder="1" applyAlignment="1">
      <alignment horizontal="justify" vertical="center" wrapText="1"/>
    </xf>
    <xf numFmtId="0" fontId="10" fillId="0" borderId="1" xfId="0" applyNumberFormat="1" applyFont="1" applyFill="1" applyBorder="1" applyAlignment="1">
      <alignment horizontal="justify" vertical="top" wrapText="1"/>
    </xf>
    <xf numFmtId="166" fontId="9" fillId="0" borderId="1" xfId="0" applyNumberFormat="1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 vertical="top" wrapText="1"/>
    </xf>
    <xf numFmtId="49" fontId="10" fillId="0" borderId="2" xfId="0" applyNumberFormat="1" applyFont="1" applyFill="1" applyBorder="1" applyAlignment="1">
      <alignment horizontal="center" vertical="top"/>
    </xf>
    <xf numFmtId="0" fontId="23" fillId="0" borderId="1" xfId="0" applyFont="1" applyFill="1" applyBorder="1" applyAlignment="1">
      <alignment horizontal="center" vertical="top" wrapText="1"/>
    </xf>
    <xf numFmtId="49" fontId="10" fillId="0" borderId="2" xfId="0" applyNumberFormat="1" applyFont="1" applyFill="1" applyBorder="1" applyAlignment="1">
      <alignment horizontal="justify" vertical="center"/>
    </xf>
    <xf numFmtId="49" fontId="10" fillId="0" borderId="2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</xf>
    <xf numFmtId="169" fontId="24" fillId="0" borderId="1" xfId="0" applyNumberFormat="1" applyFont="1" applyFill="1" applyBorder="1" applyAlignment="1" applyProtection="1">
      <alignment horizontal="left" vertical="center" wrapText="1"/>
    </xf>
    <xf numFmtId="169" fontId="10" fillId="0" borderId="1" xfId="0" applyNumberFormat="1" applyFont="1" applyFill="1" applyBorder="1" applyAlignment="1" applyProtection="1">
      <alignment horizontal="justify" vertical="center" wrapText="1"/>
    </xf>
    <xf numFmtId="49" fontId="10" fillId="0" borderId="1" xfId="0" applyNumberFormat="1" applyFont="1" applyFill="1" applyBorder="1" applyAlignment="1">
      <alignment horizontal="justify" wrapText="1"/>
    </xf>
    <xf numFmtId="0" fontId="61" fillId="0" borderId="1" xfId="0" applyFont="1" applyFill="1" applyBorder="1" applyAlignment="1">
      <alignment horizontal="center"/>
    </xf>
    <xf numFmtId="0" fontId="62" fillId="0" borderId="1" xfId="0" applyFont="1" applyFill="1" applyBorder="1" applyAlignment="1">
      <alignment horizontal="center"/>
    </xf>
    <xf numFmtId="0" fontId="62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0" applyNumberFormat="1" applyFont="1" applyFill="1" applyBorder="1" applyAlignment="1">
      <alignment horizontal="left" vertical="top" wrapText="1"/>
    </xf>
    <xf numFmtId="4" fontId="11" fillId="0" borderId="1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49" fontId="11" fillId="0" borderId="1" xfId="0" applyNumberFormat="1" applyFont="1" applyFill="1" applyBorder="1" applyAlignment="1">
      <alignment horizontal="center" vertical="top" wrapText="1"/>
    </xf>
    <xf numFmtId="168" fontId="9" fillId="0" borderId="1" xfId="0" applyNumberFormat="1" applyFont="1" applyFill="1" applyBorder="1" applyAlignment="1">
      <alignment horizontal="center"/>
    </xf>
    <xf numFmtId="0" fontId="16" fillId="0" borderId="1" xfId="0" applyFont="1" applyFill="1" applyBorder="1" applyAlignment="1">
      <alignment vertical="top" wrapText="1"/>
    </xf>
    <xf numFmtId="0" fontId="18" fillId="0" borderId="1" xfId="0" applyFont="1" applyFill="1" applyBorder="1" applyAlignment="1">
      <alignment vertical="top" wrapText="1"/>
    </xf>
    <xf numFmtId="0" fontId="21" fillId="0" borderId="2" xfId="0" applyFont="1" applyFill="1" applyBorder="1" applyAlignment="1">
      <alignment wrapText="1"/>
    </xf>
    <xf numFmtId="0" fontId="9" fillId="0" borderId="1" xfId="0" applyFont="1" applyFill="1" applyBorder="1" applyAlignment="1">
      <alignment horizontal="left" vertical="top" wrapText="1"/>
    </xf>
    <xf numFmtId="0" fontId="17" fillId="0" borderId="1" xfId="0" applyFont="1" applyFill="1" applyBorder="1" applyAlignment="1">
      <alignment horizontal="center"/>
    </xf>
    <xf numFmtId="4" fontId="10" fillId="0" borderId="2" xfId="0" applyNumberFormat="1" applyFont="1" applyFill="1" applyBorder="1" applyAlignment="1">
      <alignment horizontal="center" vertical="center" wrapText="1"/>
    </xf>
    <xf numFmtId="167" fontId="9" fillId="0" borderId="1" xfId="0" applyNumberFormat="1" applyFont="1" applyFill="1" applyBorder="1" applyAlignment="1">
      <alignment horizontal="center"/>
    </xf>
    <xf numFmtId="0" fontId="10" fillId="0" borderId="2" xfId="0" applyNumberFormat="1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1" xfId="146" applyFont="1" applyFill="1" applyBorder="1" applyAlignment="1">
      <alignment horizontal="right" vertical="center" wrapText="1"/>
    </xf>
    <xf numFmtId="0" fontId="10" fillId="0" borderId="1" xfId="146" applyFont="1" applyFill="1" applyBorder="1" applyAlignment="1">
      <alignment horizontal="justify" vertical="center" wrapText="1"/>
    </xf>
    <xf numFmtId="4" fontId="10" fillId="0" borderId="1" xfId="146" applyNumberFormat="1" applyFont="1" applyFill="1" applyBorder="1" applyAlignment="1">
      <alignment horizontal="center" vertical="center" wrapText="1"/>
    </xf>
    <xf numFmtId="0" fontId="10" fillId="0" borderId="1" xfId="146" applyFont="1" applyFill="1" applyBorder="1" applyAlignment="1">
      <alignment horizontal="left" vertical="top" wrapText="1"/>
    </xf>
    <xf numFmtId="49" fontId="10" fillId="0" borderId="1" xfId="146" applyNumberFormat="1" applyFont="1" applyFill="1" applyBorder="1" applyAlignment="1">
      <alignment horizontal="justify" vertical="center" wrapText="1"/>
    </xf>
    <xf numFmtId="4" fontId="10" fillId="0" borderId="1" xfId="0" applyNumberFormat="1" applyFont="1" applyFill="1" applyBorder="1" applyAlignment="1">
      <alignment horizontal="center" wrapText="1"/>
    </xf>
    <xf numFmtId="0" fontId="9" fillId="0" borderId="0" xfId="0" applyFont="1" applyFill="1" applyAlignment="1">
      <alignment horizontal="right"/>
    </xf>
    <xf numFmtId="0" fontId="0" fillId="0" borderId="0" xfId="0" applyAlignment="1">
      <alignment wrapText="1"/>
    </xf>
    <xf numFmtId="0" fontId="64" fillId="0" borderId="1" xfId="0" applyFont="1" applyBorder="1" applyAlignment="1">
      <alignment horizontal="center" vertical="center" wrapText="1"/>
    </xf>
    <xf numFmtId="0" fontId="66" fillId="0" borderId="1" xfId="0" applyFont="1" applyBorder="1" applyAlignment="1">
      <alignment horizontal="center"/>
    </xf>
    <xf numFmtId="168" fontId="0" fillId="0" borderId="0" xfId="0" applyNumberFormat="1"/>
    <xf numFmtId="0" fontId="66" fillId="0" borderId="1" xfId="0" applyFont="1" applyBorder="1"/>
    <xf numFmtId="0" fontId="10" fillId="0" borderId="1" xfId="0" applyFont="1" applyBorder="1" applyAlignment="1">
      <alignment horizontal="center" wrapText="1"/>
    </xf>
    <xf numFmtId="0" fontId="0" fillId="0" borderId="0" xfId="0" applyAlignment="1">
      <alignment horizontal="justify"/>
    </xf>
    <xf numFmtId="0" fontId="60" fillId="0" borderId="1" xfId="0" applyFont="1" applyBorder="1" applyAlignment="1">
      <alignment horizontal="center" wrapText="1"/>
    </xf>
    <xf numFmtId="4" fontId="60" fillId="0" borderId="1" xfId="0" applyNumberFormat="1" applyFont="1" applyBorder="1" applyAlignment="1">
      <alignment horizontal="center" vertical="center" wrapText="1"/>
    </xf>
    <xf numFmtId="0" fontId="60" fillId="0" borderId="1" xfId="0" applyFont="1" applyBorder="1" applyAlignment="1">
      <alignment horizontal="center" vertical="center"/>
    </xf>
    <xf numFmtId="0" fontId="60" fillId="0" borderId="1" xfId="0" applyFont="1" applyBorder="1" applyAlignment="1">
      <alignment horizontal="justify" wrapText="1"/>
    </xf>
    <xf numFmtId="167" fontId="60" fillId="0" borderId="1" xfId="0" applyNumberFormat="1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0" fontId="62" fillId="0" borderId="1" xfId="0" applyFont="1" applyBorder="1" applyAlignment="1">
      <alignment horizontal="justify" wrapText="1"/>
    </xf>
    <xf numFmtId="166" fontId="10" fillId="0" borderId="1" xfId="0" applyNumberFormat="1" applyFont="1" applyFill="1" applyBorder="1" applyAlignment="1">
      <alignment horizontal="center" vertical="center" wrapText="1"/>
    </xf>
    <xf numFmtId="0" fontId="62" fillId="0" borderId="1" xfId="137" applyFont="1" applyBorder="1" applyAlignment="1">
      <alignment horizontal="justify" vertical="top" wrapText="1"/>
    </xf>
    <xf numFmtId="166" fontId="10" fillId="0" borderId="1" xfId="0" applyNumberFormat="1" applyFont="1" applyFill="1" applyBorder="1" applyAlignment="1">
      <alignment horizontal="center" wrapText="1"/>
    </xf>
    <xf numFmtId="2" fontId="10" fillId="0" borderId="1" xfId="137" applyNumberFormat="1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/>
    </xf>
    <xf numFmtId="0" fontId="62" fillId="0" borderId="1" xfId="0" applyFont="1" applyFill="1" applyBorder="1" applyAlignment="1">
      <alignment horizontal="justify" vertical="center" wrapText="1"/>
    </xf>
    <xf numFmtId="2" fontId="11" fillId="0" borderId="1" xfId="0" applyNumberFormat="1" applyFont="1" applyBorder="1" applyAlignment="1">
      <alignment horizontal="center" vertical="center"/>
    </xf>
    <xf numFmtId="0" fontId="68" fillId="0" borderId="1" xfId="0" applyFont="1" applyBorder="1" applyAlignment="1">
      <alignment horizontal="justify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0" fontId="62" fillId="0" borderId="1" xfId="0" applyFont="1" applyBorder="1" applyAlignment="1">
      <alignment horizontal="justify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0" fontId="62" fillId="0" borderId="1" xfId="0" applyFont="1" applyFill="1" applyBorder="1" applyAlignment="1">
      <alignment horizontal="center" wrapText="1"/>
    </xf>
    <xf numFmtId="0" fontId="62" fillId="0" borderId="1" xfId="0" applyFont="1" applyFill="1" applyBorder="1" applyAlignment="1">
      <alignment horizontal="justify" vertical="top" wrapText="1"/>
    </xf>
    <xf numFmtId="4" fontId="10" fillId="0" borderId="1" xfId="0" applyNumberFormat="1" applyFont="1" applyBorder="1" applyAlignment="1">
      <alignment horizontal="center" vertical="center"/>
    </xf>
    <xf numFmtId="0" fontId="24" fillId="0" borderId="0" xfId="0" applyFont="1"/>
    <xf numFmtId="0" fontId="65" fillId="0" borderId="0" xfId="141" applyFont="1"/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23" fillId="0" borderId="1" xfId="0" applyFont="1" applyBorder="1" applyAlignment="1">
      <alignment horizontal="center" wrapText="1"/>
    </xf>
    <xf numFmtId="0" fontId="23" fillId="0" borderId="1" xfId="0" applyFont="1" applyBorder="1" applyAlignment="1">
      <alignment horizontal="center"/>
    </xf>
    <xf numFmtId="0" fontId="66" fillId="0" borderId="1" xfId="0" applyFont="1" applyBorder="1" applyAlignment="1">
      <alignment horizontal="right" wrapText="1"/>
    </xf>
    <xf numFmtId="0" fontId="66" fillId="0" borderId="1" xfId="0" applyFont="1" applyBorder="1" applyAlignment="1">
      <alignment horizontal="justify" wrapText="1"/>
    </xf>
    <xf numFmtId="166" fontId="66" fillId="0" borderId="1" xfId="0" applyNumberFormat="1" applyFont="1" applyBorder="1" applyAlignment="1">
      <alignment horizontal="center" wrapText="1"/>
    </xf>
    <xf numFmtId="0" fontId="66" fillId="0" borderId="1" xfId="0" applyFont="1" applyFill="1" applyBorder="1"/>
    <xf numFmtId="0" fontId="66" fillId="0" borderId="1" xfId="0" applyFont="1" applyFill="1" applyBorder="1" applyAlignment="1">
      <alignment horizontal="justify" wrapText="1"/>
    </xf>
    <xf numFmtId="166" fontId="24" fillId="0" borderId="1" xfId="0" applyNumberFormat="1" applyFont="1" applyFill="1" applyBorder="1" applyAlignment="1">
      <alignment horizontal="center" vertical="center"/>
    </xf>
    <xf numFmtId="166" fontId="24" fillId="0" borderId="1" xfId="120" applyNumberFormat="1" applyFont="1" applyBorder="1" applyAlignment="1">
      <alignment horizontal="center" vertical="center" wrapText="1"/>
    </xf>
    <xf numFmtId="166" fontId="24" fillId="0" borderId="1" xfId="0" applyNumberFormat="1" applyFont="1" applyFill="1" applyBorder="1" applyAlignment="1">
      <alignment horizontal="center"/>
    </xf>
    <xf numFmtId="0" fontId="24" fillId="0" borderId="1" xfId="0" applyNumberFormat="1" applyFont="1" applyFill="1" applyBorder="1" applyAlignment="1">
      <alignment horizontal="justify" vertical="center" wrapText="1"/>
    </xf>
    <xf numFmtId="166" fontId="66" fillId="0" borderId="1" xfId="0" applyNumberFormat="1" applyFont="1" applyFill="1" applyBorder="1" applyAlignment="1">
      <alignment horizontal="center"/>
    </xf>
    <xf numFmtId="0" fontId="66" fillId="0" borderId="1" xfId="0" applyNumberFormat="1" applyFont="1" applyFill="1" applyBorder="1" applyAlignment="1">
      <alignment horizontal="justify" vertical="center" wrapText="1"/>
    </xf>
    <xf numFmtId="166" fontId="24" fillId="0" borderId="1" xfId="105" applyNumberFormat="1" applyFont="1" applyFill="1" applyBorder="1" applyAlignment="1">
      <alignment horizontal="center" vertical="center"/>
    </xf>
    <xf numFmtId="4" fontId="24" fillId="0" borderId="1" xfId="0" applyNumberFormat="1" applyFont="1" applyFill="1" applyBorder="1" applyAlignment="1">
      <alignment horizontal="center" wrapText="1"/>
    </xf>
    <xf numFmtId="0" fontId="66" fillId="0" borderId="1" xfId="0" applyNumberFormat="1" applyFont="1" applyFill="1" applyBorder="1" applyAlignment="1">
      <alignment horizontal="justify" wrapText="1"/>
    </xf>
    <xf numFmtId="0" fontId="69" fillId="0" borderId="1" xfId="0" applyFont="1" applyBorder="1" applyAlignment="1">
      <alignment horizontal="right" wrapText="1"/>
    </xf>
    <xf numFmtId="4" fontId="60" fillId="0" borderId="1" xfId="0" applyNumberFormat="1" applyFont="1" applyFill="1" applyBorder="1" applyAlignment="1">
      <alignment horizontal="center"/>
    </xf>
    <xf numFmtId="166" fontId="60" fillId="0" borderId="1" xfId="0" applyNumberFormat="1" applyFont="1" applyBorder="1" applyAlignment="1">
      <alignment horizontal="center"/>
    </xf>
    <xf numFmtId="0" fontId="1" fillId="0" borderId="0" xfId="162"/>
    <xf numFmtId="0" fontId="10" fillId="0" borderId="0" xfId="162" applyFont="1" applyAlignment="1">
      <alignment horizontal="right" vertical="center"/>
    </xf>
    <xf numFmtId="4" fontId="10" fillId="0" borderId="0" xfId="162" applyNumberFormat="1" applyFont="1" applyAlignment="1">
      <alignment horizontal="right" vertical="center"/>
    </xf>
    <xf numFmtId="0" fontId="8" fillId="0" borderId="0" xfId="147"/>
    <xf numFmtId="0" fontId="10" fillId="0" borderId="0" xfId="147" applyFont="1" applyAlignment="1">
      <alignment horizontal="right" vertical="center"/>
    </xf>
    <xf numFmtId="4" fontId="10" fillId="0" borderId="0" xfId="147" applyNumberFormat="1" applyFont="1" applyAlignment="1">
      <alignment horizontal="right" vertical="center"/>
    </xf>
    <xf numFmtId="0" fontId="67" fillId="0" borderId="0" xfId="147" applyFont="1"/>
    <xf numFmtId="4" fontId="67" fillId="0" borderId="0" xfId="147" applyNumberFormat="1" applyFont="1"/>
    <xf numFmtId="49" fontId="24" fillId="0" borderId="1" xfId="121" applyNumberFormat="1" applyFont="1" applyFill="1" applyBorder="1" applyAlignment="1">
      <alignment horizontal="center" vertical="center" wrapText="1"/>
    </xf>
    <xf numFmtId="49" fontId="10" fillId="0" borderId="2" xfId="147" applyNumberFormat="1" applyFont="1" applyBorder="1" applyAlignment="1" applyProtection="1">
      <alignment horizontal="center" vertical="center" wrapText="1"/>
    </xf>
    <xf numFmtId="4" fontId="24" fillId="0" borderId="1" xfId="147" applyNumberFormat="1" applyFont="1" applyBorder="1" applyAlignment="1">
      <alignment horizontal="center" vertical="center" wrapText="1"/>
    </xf>
    <xf numFmtId="0" fontId="10" fillId="0" borderId="1" xfId="147" applyFont="1" applyBorder="1" applyAlignment="1">
      <alignment horizontal="center" vertical="center" wrapText="1"/>
    </xf>
    <xf numFmtId="0" fontId="10" fillId="0" borderId="1" xfId="147" applyFont="1" applyBorder="1" applyAlignment="1">
      <alignment horizontal="center" wrapText="1"/>
    </xf>
    <xf numFmtId="3" fontId="10" fillId="0" borderId="1" xfId="147" applyNumberFormat="1" applyFont="1" applyBorder="1" applyAlignment="1">
      <alignment horizontal="center" vertical="center" wrapText="1"/>
    </xf>
    <xf numFmtId="0" fontId="60" fillId="0" borderId="1" xfId="147" applyFont="1" applyBorder="1" applyAlignment="1">
      <alignment horizontal="center" vertical="center" wrapText="1"/>
    </xf>
    <xf numFmtId="0" fontId="60" fillId="0" borderId="1" xfId="147" applyFont="1" applyBorder="1" applyAlignment="1">
      <alignment horizontal="left" wrapText="1"/>
    </xf>
    <xf numFmtId="4" fontId="60" fillId="0" borderId="1" xfId="147" applyNumberFormat="1" applyFont="1" applyBorder="1" applyAlignment="1">
      <alignment horizontal="center" vertical="center" wrapText="1"/>
    </xf>
    <xf numFmtId="49" fontId="60" fillId="0" borderId="1" xfId="147" applyNumberFormat="1" applyFont="1" applyBorder="1" applyAlignment="1">
      <alignment horizontal="center" vertical="center"/>
    </xf>
    <xf numFmtId="0" fontId="11" fillId="0" borderId="1" xfId="87" applyFont="1" applyFill="1" applyBorder="1" applyAlignment="1">
      <alignment horizontal="justify" vertical="center" wrapText="1"/>
    </xf>
    <xf numFmtId="4" fontId="60" fillId="0" borderId="1" xfId="147" applyNumberFormat="1" applyFont="1" applyBorder="1" applyAlignment="1">
      <alignment horizontal="center" vertical="center"/>
    </xf>
    <xf numFmtId="49" fontId="24" fillId="0" borderId="1" xfId="147" applyNumberFormat="1" applyFont="1" applyBorder="1" applyAlignment="1">
      <alignment horizontal="center" vertical="center"/>
    </xf>
    <xf numFmtId="0" fontId="24" fillId="0" borderId="1" xfId="147" applyFont="1" applyBorder="1"/>
    <xf numFmtId="4" fontId="24" fillId="0" borderId="1" xfId="147" applyNumberFormat="1" applyFont="1" applyBorder="1" applyAlignment="1">
      <alignment horizontal="center" vertical="center"/>
    </xf>
    <xf numFmtId="49" fontId="24" fillId="0" borderId="1" xfId="126" applyNumberFormat="1" applyFont="1" applyFill="1" applyBorder="1" applyAlignment="1">
      <alignment horizontal="center" vertical="center"/>
    </xf>
    <xf numFmtId="0" fontId="24" fillId="0" borderId="0" xfId="126" applyFont="1" applyFill="1" applyAlignment="1">
      <alignment horizontal="justify" vertical="center" wrapText="1"/>
    </xf>
    <xf numFmtId="49" fontId="24" fillId="0" borderId="1" xfId="126" applyNumberFormat="1" applyFont="1" applyBorder="1" applyAlignment="1">
      <alignment horizontal="center" vertical="center"/>
    </xf>
    <xf numFmtId="0" fontId="70" fillId="0" borderId="1" xfId="126" applyFont="1" applyBorder="1" applyAlignment="1">
      <alignment horizontal="justify" vertical="center" wrapText="1"/>
    </xf>
    <xf numFmtId="49" fontId="24" fillId="0" borderId="1" xfId="127" applyNumberFormat="1" applyFont="1" applyBorder="1" applyAlignment="1">
      <alignment horizontal="center" vertical="center"/>
    </xf>
    <xf numFmtId="0" fontId="72" fillId="0" borderId="1" xfId="127" applyNumberFormat="1" applyFont="1" applyBorder="1" applyAlignment="1">
      <alignment horizontal="justify" vertical="center" wrapText="1"/>
    </xf>
    <xf numFmtId="0" fontId="70" fillId="0" borderId="1" xfId="126" applyFont="1" applyFill="1" applyBorder="1" applyAlignment="1">
      <alignment horizontal="justify" vertical="center" wrapText="1"/>
    </xf>
    <xf numFmtId="49" fontId="24" fillId="0" borderId="1" xfId="126" applyNumberFormat="1" applyFont="1" applyFill="1" applyBorder="1" applyAlignment="1">
      <alignment horizontal="center" vertical="center" wrapText="1"/>
    </xf>
    <xf numFmtId="0" fontId="70" fillId="0" borderId="20" xfId="126" applyFont="1" applyFill="1" applyBorder="1" applyAlignment="1">
      <alignment horizontal="justify" vertical="center" wrapText="1"/>
    </xf>
    <xf numFmtId="0" fontId="24" fillId="0" borderId="1" xfId="147" applyFont="1" applyBorder="1" applyAlignment="1">
      <alignment horizontal="justify"/>
    </xf>
    <xf numFmtId="0" fontId="24" fillId="0" borderId="1" xfId="147" applyFont="1" applyBorder="1" applyAlignment="1">
      <alignment horizontal="justify" wrapText="1"/>
    </xf>
    <xf numFmtId="49" fontId="24" fillId="0" borderId="1" xfId="120" applyNumberFormat="1" applyFont="1" applyBorder="1" applyAlignment="1">
      <alignment horizontal="center" vertical="center" wrapText="1"/>
    </xf>
    <xf numFmtId="0" fontId="24" fillId="0" borderId="20" xfId="120" applyFont="1" applyBorder="1" applyAlignment="1">
      <alignment horizontal="justify" wrapText="1"/>
    </xf>
    <xf numFmtId="0" fontId="24" fillId="0" borderId="1" xfId="147" applyFont="1" applyBorder="1" applyAlignment="1">
      <alignment wrapText="1"/>
    </xf>
    <xf numFmtId="49" fontId="24" fillId="0" borderId="1" xfId="147" applyNumberFormat="1" applyFont="1" applyFill="1" applyBorder="1" applyAlignment="1">
      <alignment horizontal="center" vertical="center"/>
    </xf>
    <xf numFmtId="0" fontId="24" fillId="0" borderId="1" xfId="147" applyFont="1" applyFill="1" applyBorder="1" applyAlignment="1">
      <alignment horizontal="justify" wrapText="1"/>
    </xf>
    <xf numFmtId="49" fontId="24" fillId="0" borderId="1" xfId="147" applyNumberFormat="1" applyFont="1" applyBorder="1" applyAlignment="1">
      <alignment horizontal="center" vertical="center" wrapText="1"/>
    </xf>
    <xf numFmtId="0" fontId="24" fillId="0" borderId="1" xfId="147" applyFont="1" applyFill="1" applyBorder="1" applyAlignment="1">
      <alignment horizontal="justify"/>
    </xf>
    <xf numFmtId="4" fontId="24" fillId="0" borderId="1" xfId="147" applyNumberFormat="1" applyFont="1" applyFill="1" applyBorder="1" applyAlignment="1">
      <alignment horizontal="center" vertical="center"/>
    </xf>
    <xf numFmtId="0" fontId="24" fillId="0" borderId="1" xfId="147" applyFont="1" applyFill="1" applyBorder="1" applyAlignment="1">
      <alignment horizontal="justify" vertical="center"/>
    </xf>
    <xf numFmtId="0" fontId="24" fillId="0" borderId="1" xfId="147" applyFont="1" applyFill="1" applyBorder="1" applyAlignment="1">
      <alignment horizontal="justify" vertical="center" wrapText="1"/>
    </xf>
    <xf numFmtId="0" fontId="24" fillId="0" borderId="0" xfId="147" applyFont="1" applyFill="1" applyAlignment="1">
      <alignment horizontal="justify" vertical="center" wrapText="1"/>
    </xf>
    <xf numFmtId="49" fontId="24" fillId="0" borderId="1" xfId="120" applyNumberFormat="1" applyFont="1" applyBorder="1" applyAlignment="1">
      <alignment horizontal="center" vertical="center"/>
    </xf>
    <xf numFmtId="0" fontId="24" fillId="0" borderId="1" xfId="120" applyFont="1" applyFill="1" applyBorder="1" applyAlignment="1">
      <alignment horizontal="justify" vertical="center" wrapText="1"/>
    </xf>
    <xf numFmtId="4" fontId="24" fillId="0" borderId="21" xfId="147" applyNumberFormat="1" applyFont="1" applyBorder="1" applyAlignment="1">
      <alignment horizontal="center" vertical="center"/>
    </xf>
    <xf numFmtId="0" fontId="24" fillId="0" borderId="1" xfId="162" applyFont="1" applyBorder="1" applyAlignment="1">
      <alignment horizontal="center" vertical="center" wrapText="1"/>
    </xf>
    <xf numFmtId="49" fontId="24" fillId="0" borderId="1" xfId="162" applyNumberFormat="1" applyFont="1" applyBorder="1" applyAlignment="1" applyProtection="1">
      <alignment horizontal="justify" vertical="center" wrapText="1"/>
    </xf>
    <xf numFmtId="4" fontId="24" fillId="0" borderId="21" xfId="147" applyNumberFormat="1" applyFont="1" applyFill="1" applyBorder="1" applyAlignment="1">
      <alignment horizontal="center" vertical="center"/>
    </xf>
    <xf numFmtId="49" fontId="24" fillId="0" borderId="2" xfId="127" applyNumberFormat="1" applyFont="1" applyFill="1" applyBorder="1" applyAlignment="1">
      <alignment horizontal="center" vertical="center"/>
    </xf>
    <xf numFmtId="0" fontId="24" fillId="0" borderId="2" xfId="148" applyNumberFormat="1" applyFont="1" applyFill="1" applyBorder="1" applyAlignment="1">
      <alignment horizontal="justify" vertical="center" wrapText="1"/>
    </xf>
    <xf numFmtId="0" fontId="24" fillId="0" borderId="1" xfId="127" applyNumberFormat="1" applyFont="1" applyFill="1" applyBorder="1" applyAlignment="1">
      <alignment horizontal="justify" vertical="center" wrapText="1"/>
    </xf>
    <xf numFmtId="49" fontId="24" fillId="0" borderId="2" xfId="147" applyNumberFormat="1" applyFont="1" applyBorder="1" applyAlignment="1">
      <alignment horizontal="center" vertical="center"/>
    </xf>
    <xf numFmtId="0" fontId="24" fillId="0" borderId="2" xfId="147" applyFont="1" applyBorder="1" applyAlignment="1">
      <alignment horizontal="justify" wrapText="1"/>
    </xf>
    <xf numFmtId="0" fontId="24" fillId="0" borderId="1" xfId="147" applyFont="1" applyFill="1" applyBorder="1" applyAlignment="1">
      <alignment horizontal="center" vertical="center" wrapText="1"/>
    </xf>
    <xf numFmtId="49" fontId="24" fillId="0" borderId="3" xfId="147" applyNumberFormat="1" applyFont="1" applyFill="1" applyBorder="1" applyAlignment="1">
      <alignment horizontal="center" vertical="center"/>
    </xf>
    <xf numFmtId="0" fontId="72" fillId="0" borderId="1" xfId="162" applyFont="1" applyFill="1" applyBorder="1" applyAlignment="1">
      <alignment horizontal="center" vertical="center"/>
    </xf>
    <xf numFmtId="1" fontId="72" fillId="0" borderId="1" xfId="162" applyNumberFormat="1" applyFont="1" applyFill="1" applyBorder="1" applyAlignment="1">
      <alignment horizontal="justify" vertical="center" wrapText="1"/>
    </xf>
    <xf numFmtId="49" fontId="24" fillId="0" borderId="22" xfId="0" applyNumberFormat="1" applyFont="1" applyBorder="1" applyAlignment="1" applyProtection="1">
      <alignment horizontal="center" vertical="center"/>
    </xf>
    <xf numFmtId="169" fontId="24" fillId="0" borderId="1" xfId="0" applyNumberFormat="1" applyFont="1" applyBorder="1" applyAlignment="1" applyProtection="1">
      <alignment horizontal="justify" wrapText="1"/>
    </xf>
    <xf numFmtId="49" fontId="24" fillId="0" borderId="1" xfId="127" applyNumberFormat="1" applyFont="1" applyBorder="1" applyAlignment="1">
      <alignment horizontal="center" vertical="center" wrapText="1"/>
    </xf>
    <xf numFmtId="0" fontId="72" fillId="0" borderId="1" xfId="162" applyNumberFormat="1" applyFont="1" applyBorder="1" applyAlignment="1">
      <alignment horizontal="justify" vertical="center"/>
    </xf>
    <xf numFmtId="49" fontId="24" fillId="0" borderId="1" xfId="147" applyNumberFormat="1" applyFont="1" applyBorder="1" applyAlignment="1">
      <alignment horizontal="justify" vertical="center" wrapText="1"/>
    </xf>
    <xf numFmtId="0" fontId="24" fillId="0" borderId="1" xfId="163" applyFont="1" applyBorder="1" applyAlignment="1">
      <alignment horizontal="center" vertical="center" wrapText="1"/>
    </xf>
    <xf numFmtId="49" fontId="24" fillId="0" borderId="1" xfId="163" applyNumberFormat="1" applyFont="1" applyBorder="1" applyAlignment="1" applyProtection="1">
      <alignment horizontal="justify" vertical="center" wrapText="1"/>
    </xf>
    <xf numFmtId="4" fontId="24" fillId="0" borderId="1" xfId="162" applyNumberFormat="1" applyFont="1" applyBorder="1" applyAlignment="1">
      <alignment horizontal="center" vertical="center" wrapText="1"/>
    </xf>
    <xf numFmtId="49" fontId="24" fillId="0" borderId="20" xfId="120" applyNumberFormat="1" applyFont="1" applyBorder="1" applyAlignment="1">
      <alignment horizontal="justify" vertical="center" wrapText="1"/>
    </xf>
    <xf numFmtId="49" fontId="24" fillId="0" borderId="23" xfId="120" applyNumberFormat="1" applyFont="1" applyBorder="1" applyAlignment="1">
      <alignment horizontal="justify" vertical="center" wrapText="1"/>
    </xf>
    <xf numFmtId="0" fontId="24" fillId="0" borderId="1" xfId="117" applyNumberFormat="1" applyFont="1" applyBorder="1" applyAlignment="1">
      <alignment horizontal="justify" vertical="center" wrapText="1"/>
    </xf>
    <xf numFmtId="49" fontId="24" fillId="0" borderId="2" xfId="162" applyNumberFormat="1" applyFont="1" applyBorder="1" applyAlignment="1" applyProtection="1">
      <alignment horizontal="justify" vertical="center" wrapText="1"/>
    </xf>
    <xf numFmtId="0" fontId="60" fillId="0" borderId="1" xfId="147" applyFont="1" applyBorder="1" applyAlignment="1">
      <alignment wrapText="1"/>
    </xf>
    <xf numFmtId="0" fontId="74" fillId="0" borderId="0" xfId="147" applyFont="1"/>
    <xf numFmtId="0" fontId="24" fillId="0" borderId="1" xfId="147" applyFont="1" applyBorder="1" applyAlignment="1">
      <alignment horizontal="justify" vertical="center" wrapText="1"/>
    </xf>
    <xf numFmtId="4" fontId="24" fillId="0" borderId="1" xfId="162" applyNumberFormat="1" applyFont="1" applyFill="1" applyBorder="1" applyAlignment="1">
      <alignment horizontal="center" vertical="center" wrapText="1"/>
    </xf>
    <xf numFmtId="0" fontId="24" fillId="0" borderId="1" xfId="138" applyFont="1" applyFill="1" applyBorder="1" applyAlignment="1">
      <alignment horizontal="justify" vertical="center" wrapText="1"/>
    </xf>
    <xf numFmtId="0" fontId="24" fillId="0" borderId="1" xfId="147" applyNumberFormat="1" applyFont="1" applyBorder="1" applyAlignment="1">
      <alignment horizontal="justify" wrapText="1"/>
    </xf>
    <xf numFmtId="0" fontId="24" fillId="0" borderId="1" xfId="147" applyNumberFormat="1" applyFont="1" applyBorder="1" applyAlignment="1">
      <alignment horizontal="justify" vertical="center" wrapText="1"/>
    </xf>
    <xf numFmtId="4" fontId="24" fillId="0" borderId="0" xfId="147" applyNumberFormat="1" applyFont="1" applyFill="1" applyBorder="1" applyAlignment="1">
      <alignment horizontal="center" vertical="center"/>
    </xf>
    <xf numFmtId="0" fontId="24" fillId="0" borderId="1" xfId="162" applyFont="1" applyBorder="1" applyAlignment="1">
      <alignment horizontal="justify" wrapText="1"/>
    </xf>
    <xf numFmtId="4" fontId="24" fillId="0" borderId="1" xfId="162" applyNumberFormat="1" applyFont="1" applyFill="1" applyBorder="1" applyAlignment="1">
      <alignment horizontal="center" vertical="center"/>
    </xf>
    <xf numFmtId="4" fontId="24" fillId="0" borderId="1" xfId="162" applyNumberFormat="1" applyFont="1" applyBorder="1" applyAlignment="1">
      <alignment horizontal="center" vertical="center"/>
    </xf>
    <xf numFmtId="0" fontId="24" fillId="0" borderId="1" xfId="162" applyNumberFormat="1" applyFont="1" applyFill="1" applyBorder="1" applyAlignment="1">
      <alignment horizontal="justify" wrapText="1"/>
    </xf>
    <xf numFmtId="0" fontId="24" fillId="0" borderId="1" xfId="162" applyNumberFormat="1" applyFont="1" applyFill="1" applyBorder="1" applyAlignment="1">
      <alignment horizontal="justify" vertical="center" wrapText="1"/>
    </xf>
    <xf numFmtId="0" fontId="72" fillId="0" borderId="1" xfId="162" applyNumberFormat="1" applyFont="1" applyBorder="1" applyAlignment="1">
      <alignment horizontal="justify" wrapText="1"/>
    </xf>
    <xf numFmtId="0" fontId="24" fillId="0" borderId="1" xfId="162" applyFont="1" applyBorder="1" applyAlignment="1">
      <alignment horizontal="justify" vertical="center" wrapText="1"/>
    </xf>
    <xf numFmtId="0" fontId="24" fillId="0" borderId="1" xfId="126" applyNumberFormat="1" applyFont="1" applyBorder="1" applyAlignment="1">
      <alignment horizontal="justify" wrapText="1"/>
    </xf>
    <xf numFmtId="0" fontId="24" fillId="0" borderId="1" xfId="126" applyNumberFormat="1" applyFont="1" applyBorder="1" applyAlignment="1">
      <alignment horizontal="justify" vertical="center" wrapText="1"/>
    </xf>
    <xf numFmtId="0" fontId="72" fillId="0" borderId="1" xfId="162" applyFont="1" applyBorder="1" applyAlignment="1">
      <alignment horizontal="center" vertical="center" wrapText="1"/>
    </xf>
    <xf numFmtId="0" fontId="72" fillId="0" borderId="1" xfId="122" applyFont="1" applyBorder="1" applyAlignment="1">
      <alignment horizontal="justify" vertical="top" wrapText="1"/>
    </xf>
    <xf numFmtId="0" fontId="72" fillId="0" borderId="1" xfId="162" applyFont="1" applyBorder="1" applyAlignment="1">
      <alignment horizontal="justify" vertical="top" wrapText="1"/>
    </xf>
    <xf numFmtId="0" fontId="72" fillId="0" borderId="1" xfId="162" applyFont="1" applyFill="1" applyBorder="1" applyAlignment="1">
      <alignment horizontal="center" vertical="center" wrapText="1"/>
    </xf>
    <xf numFmtId="0" fontId="72" fillId="0" borderId="1" xfId="162" applyFont="1" applyFill="1" applyBorder="1" applyAlignment="1">
      <alignment horizontal="justify" vertical="top" wrapText="1"/>
    </xf>
    <xf numFmtId="0" fontId="24" fillId="0" borderId="1" xfId="125" applyNumberFormat="1" applyFont="1" applyBorder="1" applyAlignment="1">
      <alignment horizontal="justify" wrapText="1"/>
    </xf>
    <xf numFmtId="0" fontId="72" fillId="0" borderId="1" xfId="147" applyFont="1" applyBorder="1" applyAlignment="1">
      <alignment horizontal="justify" vertical="center"/>
    </xf>
    <xf numFmtId="49" fontId="24" fillId="0" borderId="1" xfId="125" applyNumberFormat="1" applyFont="1" applyBorder="1" applyAlignment="1">
      <alignment horizontal="center" vertical="center"/>
    </xf>
    <xf numFmtId="0" fontId="24" fillId="0" borderId="1" xfId="125" applyFont="1" applyBorder="1" applyAlignment="1">
      <alignment horizontal="justify" vertical="center" wrapText="1"/>
    </xf>
    <xf numFmtId="0" fontId="72" fillId="0" borderId="1" xfId="162" applyFont="1" applyBorder="1" applyAlignment="1">
      <alignment horizontal="center" vertical="center"/>
    </xf>
    <xf numFmtId="0" fontId="72" fillId="0" borderId="1" xfId="162" applyFont="1" applyBorder="1" applyAlignment="1">
      <alignment horizontal="justify" vertical="center" wrapText="1"/>
    </xf>
    <xf numFmtId="4" fontId="72" fillId="0" borderId="1" xfId="162" applyNumberFormat="1" applyFont="1" applyBorder="1" applyAlignment="1">
      <alignment horizontal="center" vertical="center"/>
    </xf>
    <xf numFmtId="4" fontId="72" fillId="0" borderId="1" xfId="162" applyNumberFormat="1" applyFont="1" applyFill="1" applyBorder="1" applyAlignment="1">
      <alignment horizontal="center" vertical="center"/>
    </xf>
    <xf numFmtId="0" fontId="72" fillId="0" borderId="1" xfId="162" applyFont="1" applyBorder="1"/>
    <xf numFmtId="0" fontId="72" fillId="0" borderId="1" xfId="162" applyFont="1" applyBorder="1" applyAlignment="1">
      <alignment horizontal="justify" wrapText="1"/>
    </xf>
    <xf numFmtId="0" fontId="58" fillId="0" borderId="0" xfId="164" applyFont="1"/>
    <xf numFmtId="4" fontId="1" fillId="0" borderId="0" xfId="162" applyNumberFormat="1"/>
    <xf numFmtId="49" fontId="9" fillId="0" borderId="1" xfId="0" applyNumberFormat="1" applyFont="1" applyFill="1" applyBorder="1" applyAlignment="1">
      <alignment horizontal="justify" vertical="center" wrapText="1"/>
    </xf>
    <xf numFmtId="49" fontId="10" fillId="0" borderId="1" xfId="0" applyNumberFormat="1" applyFont="1" applyFill="1" applyBorder="1" applyAlignment="1">
      <alignment vertical="center"/>
    </xf>
    <xf numFmtId="0" fontId="21" fillId="0" borderId="2" xfId="0" applyFont="1" applyFill="1" applyBorder="1"/>
    <xf numFmtId="4" fontId="10" fillId="0" borderId="3" xfId="0" applyNumberFormat="1" applyFont="1" applyFill="1" applyBorder="1" applyAlignment="1">
      <alignment horizontal="center"/>
    </xf>
    <xf numFmtId="0" fontId="10" fillId="0" borderId="1" xfId="1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justify" vertical="center" wrapText="1"/>
    </xf>
    <xf numFmtId="0" fontId="11" fillId="0" borderId="1" xfId="0" applyFont="1" applyFill="1" applyBorder="1" applyAlignment="1">
      <alignment horizontal="justify" wrapText="1"/>
    </xf>
    <xf numFmtId="2" fontId="9" fillId="0" borderId="1" xfId="0" applyNumberFormat="1" applyFont="1" applyFill="1" applyBorder="1" applyAlignment="1">
      <alignment horizontal="center"/>
    </xf>
    <xf numFmtId="0" fontId="10" fillId="0" borderId="1" xfId="2" applyNumberFormat="1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/>
    <xf numFmtId="0" fontId="25" fillId="0" borderId="1" xfId="0" applyFont="1" applyFill="1" applyBorder="1" applyAlignment="1">
      <alignment horizontal="justify" wrapText="1"/>
    </xf>
    <xf numFmtId="0" fontId="11" fillId="0" borderId="1" xfId="0" applyFont="1" applyFill="1" applyBorder="1" applyAlignment="1">
      <alignment horizontal="center" wrapText="1"/>
    </xf>
    <xf numFmtId="0" fontId="61" fillId="0" borderId="1" xfId="0" applyFont="1" applyFill="1" applyBorder="1"/>
    <xf numFmtId="0" fontId="17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justify" vertical="center" wrapText="1"/>
    </xf>
    <xf numFmtId="172" fontId="25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left" wrapText="1"/>
    </xf>
    <xf numFmtId="172" fontId="9" fillId="0" borderId="1" xfId="0" applyNumberFormat="1" applyFont="1" applyFill="1" applyBorder="1" applyAlignment="1">
      <alignment horizontal="center"/>
    </xf>
    <xf numFmtId="0" fontId="75" fillId="0" borderId="1" xfId="0" applyFont="1" applyBorder="1" applyAlignment="1">
      <alignment horizontal="right" wrapText="1"/>
    </xf>
    <xf numFmtId="0" fontId="60" fillId="0" borderId="0" xfId="147" applyFont="1" applyAlignment="1">
      <alignment horizontal="center" vertical="top" wrapText="1"/>
    </xf>
    <xf numFmtId="0" fontId="62" fillId="0" borderId="0" xfId="147" applyFont="1" applyAlignment="1">
      <alignment horizontal="center" vertical="top" wrapText="1"/>
    </xf>
    <xf numFmtId="0" fontId="9" fillId="0" borderId="0" xfId="0" applyFont="1" applyFill="1" applyAlignment="1">
      <alignment horizontal="right"/>
    </xf>
    <xf numFmtId="0" fontId="11" fillId="0" borderId="0" xfId="0" applyFont="1" applyAlignment="1">
      <alignment horizontal="center" wrapText="1"/>
    </xf>
    <xf numFmtId="0" fontId="9" fillId="0" borderId="0" xfId="0" applyFont="1" applyFill="1" applyAlignment="1">
      <alignment horizontal="right" wrapText="1"/>
    </xf>
    <xf numFmtId="0" fontId="9" fillId="0" borderId="0" xfId="0" applyFont="1" applyAlignment="1">
      <alignment horizontal="right"/>
    </xf>
    <xf numFmtId="0" fontId="9" fillId="0" borderId="0" xfId="0" applyFont="1" applyAlignment="1"/>
    <xf numFmtId="0" fontId="60" fillId="0" borderId="0" xfId="0" applyFont="1" applyAlignment="1">
      <alignment horizontal="center" wrapText="1"/>
    </xf>
    <xf numFmtId="0" fontId="9" fillId="0" borderId="0" xfId="0" applyFont="1" applyAlignment="1">
      <alignment horizontal="right" wrapText="1"/>
    </xf>
    <xf numFmtId="0" fontId="23" fillId="0" borderId="0" xfId="0" applyFont="1" applyAlignment="1">
      <alignment horizontal="right" shrinkToFit="1"/>
    </xf>
    <xf numFmtId="0" fontId="0" fillId="0" borderId="0" xfId="0" applyAlignment="1">
      <alignment horizontal="right" shrinkToFit="1"/>
    </xf>
    <xf numFmtId="0" fontId="11" fillId="0" borderId="0" xfId="146" applyFont="1" applyAlignment="1">
      <alignment horizontal="center" vertical="center" wrapText="1"/>
    </xf>
    <xf numFmtId="0" fontId="0" fillId="0" borderId="0" xfId="0" applyAlignment="1">
      <alignment wrapText="1"/>
    </xf>
    <xf numFmtId="0" fontId="65" fillId="0" borderId="1" xfId="14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top" wrapText="1"/>
    </xf>
    <xf numFmtId="0" fontId="2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3" fillId="0" borderId="0" xfId="141" applyFont="1" applyAlignment="1">
      <alignment horizontal="right"/>
    </xf>
    <xf numFmtId="0" fontId="25" fillId="0" borderId="0" xfId="0" applyFont="1" applyAlignment="1">
      <alignment horizontal="center" wrapText="1" shrinkToFit="1"/>
    </xf>
    <xf numFmtId="0" fontId="23" fillId="0" borderId="0" xfId="0" applyFont="1" applyAlignment="1">
      <alignment horizontal="center" wrapText="1" shrinkToFit="1"/>
    </xf>
    <xf numFmtId="0" fontId="63" fillId="0" borderId="0" xfId="141" applyFont="1" applyAlignment="1">
      <alignment horizontal="right" wrapText="1"/>
    </xf>
    <xf numFmtId="0" fontId="25" fillId="0" borderId="0" xfId="0" applyFont="1" applyAlignment="1">
      <alignment horizontal="center" vertical="top" wrapText="1"/>
    </xf>
    <xf numFmtId="0" fontId="67" fillId="0" borderId="0" xfId="0" applyFont="1" applyAlignment="1">
      <alignment vertical="top"/>
    </xf>
  </cellXfs>
  <cellStyles count="165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Accent1" xfId="21"/>
    <cellStyle name="Accent1 - 20%" xfId="22"/>
    <cellStyle name="Accent1 - 40%" xfId="23"/>
    <cellStyle name="Accent1 - 60%" xfId="24"/>
    <cellStyle name="Accent2" xfId="25"/>
    <cellStyle name="Accent2 - 20%" xfId="26"/>
    <cellStyle name="Accent2 - 40%" xfId="27"/>
    <cellStyle name="Accent2 - 60%" xfId="28"/>
    <cellStyle name="Accent3" xfId="29"/>
    <cellStyle name="Accent3 - 20%" xfId="30"/>
    <cellStyle name="Accent3 - 40%" xfId="31"/>
    <cellStyle name="Accent3 - 60%" xfId="32"/>
    <cellStyle name="Accent3_10" xfId="33"/>
    <cellStyle name="Accent4" xfId="34"/>
    <cellStyle name="Accent4 - 20%" xfId="35"/>
    <cellStyle name="Accent4 - 40%" xfId="36"/>
    <cellStyle name="Accent4 - 60%" xfId="37"/>
    <cellStyle name="Accent4_10" xfId="38"/>
    <cellStyle name="Accent5" xfId="39"/>
    <cellStyle name="Accent5 - 20%" xfId="40"/>
    <cellStyle name="Accent5 - 40%" xfId="41"/>
    <cellStyle name="Accent5 - 60%" xfId="42"/>
    <cellStyle name="Accent5_10" xfId="43"/>
    <cellStyle name="Accent6" xfId="44"/>
    <cellStyle name="Accent6 - 20%" xfId="45"/>
    <cellStyle name="Accent6 - 40%" xfId="46"/>
    <cellStyle name="Accent6 - 60%" xfId="47"/>
    <cellStyle name="Accent6_10" xfId="48"/>
    <cellStyle name="Bad" xfId="49"/>
    <cellStyle name="Calculation" xfId="50"/>
    <cellStyle name="Check Cell" xfId="51"/>
    <cellStyle name="Emphasis 1" xfId="52"/>
    <cellStyle name="Emphasis 2" xfId="53"/>
    <cellStyle name="Emphasis 3" xfId="54"/>
    <cellStyle name="Explanatory Text" xfId="55"/>
    <cellStyle name="Good" xfId="56"/>
    <cellStyle name="Heading 1" xfId="57"/>
    <cellStyle name="Heading 2" xfId="58"/>
    <cellStyle name="Heading 3" xfId="59"/>
    <cellStyle name="Heading 4" xfId="60"/>
    <cellStyle name="Input" xfId="61"/>
    <cellStyle name="Linked Cell" xfId="62"/>
    <cellStyle name="Neutral" xfId="63"/>
    <cellStyle name="Normal_own-reg-rev" xfId="64"/>
    <cellStyle name="Note" xfId="65"/>
    <cellStyle name="Output" xfId="66"/>
    <cellStyle name="SAPBEXaggData" xfId="67"/>
    <cellStyle name="SAPBEXaggDataEmph" xfId="68"/>
    <cellStyle name="SAPBEXaggItem" xfId="69"/>
    <cellStyle name="SAPBEXaggItemX" xfId="70"/>
    <cellStyle name="SAPBEXchaText" xfId="71"/>
    <cellStyle name="SAPBEXexcBad7" xfId="72"/>
    <cellStyle name="SAPBEXexcBad8" xfId="73"/>
    <cellStyle name="SAPBEXexcBad9" xfId="74"/>
    <cellStyle name="SAPBEXexcCritical4" xfId="75"/>
    <cellStyle name="SAPBEXexcCritical5" xfId="76"/>
    <cellStyle name="SAPBEXexcCritical6" xfId="77"/>
    <cellStyle name="SAPBEXexcGood1" xfId="78"/>
    <cellStyle name="SAPBEXexcGood2" xfId="79"/>
    <cellStyle name="SAPBEXexcGood3" xfId="80"/>
    <cellStyle name="SAPBEXfilterDrill" xfId="81"/>
    <cellStyle name="SAPBEXfilterItem" xfId="82"/>
    <cellStyle name="SAPBEXfilterText" xfId="83"/>
    <cellStyle name="SAPBEXformats" xfId="84"/>
    <cellStyle name="SAPBEXheaderItem" xfId="85"/>
    <cellStyle name="SAPBEXheaderText" xfId="86"/>
    <cellStyle name="SAPBEXHLevel0" xfId="87"/>
    <cellStyle name="SAPBEXHLevel0 2" xfId="88"/>
    <cellStyle name="SAPBEXHLevel0X" xfId="89"/>
    <cellStyle name="SAPBEXHLevel1" xfId="90"/>
    <cellStyle name="SAPBEXHLevel1 2" xfId="91"/>
    <cellStyle name="SAPBEXHLevel1X" xfId="92"/>
    <cellStyle name="SAPBEXHLevel2" xfId="93"/>
    <cellStyle name="SAPBEXHLevel2 2" xfId="94"/>
    <cellStyle name="SAPBEXHLevel2X" xfId="95"/>
    <cellStyle name="SAPBEXHLevel3" xfId="96"/>
    <cellStyle name="SAPBEXHLevel3X" xfId="97"/>
    <cellStyle name="SAPBEXinputData" xfId="98"/>
    <cellStyle name="SAPBEXItemHeader" xfId="99"/>
    <cellStyle name="SAPBEXresData" xfId="100"/>
    <cellStyle name="SAPBEXresDataEmph" xfId="101"/>
    <cellStyle name="SAPBEXresItem" xfId="102"/>
    <cellStyle name="SAPBEXresItemX" xfId="103"/>
    <cellStyle name="SAPBEXstdData" xfId="104"/>
    <cellStyle name="SAPBEXstdData 2" xfId="105"/>
    <cellStyle name="SAPBEXstdDataEmph" xfId="106"/>
    <cellStyle name="SAPBEXstdItem" xfId="107"/>
    <cellStyle name="SAPBEXstdItemX" xfId="108"/>
    <cellStyle name="SAPBEXtitle" xfId="109"/>
    <cellStyle name="SAPBEXunassignedItem" xfId="110"/>
    <cellStyle name="SAPBEXundefined" xfId="111"/>
    <cellStyle name="Sheet Title" xfId="112"/>
    <cellStyle name="Title" xfId="113"/>
    <cellStyle name="Total" xfId="114"/>
    <cellStyle name="Warning Text" xfId="115"/>
    <cellStyle name="Денежный 2" xfId="116"/>
    <cellStyle name="Обычный" xfId="0" builtinId="0"/>
    <cellStyle name="Обычный 10" xfId="117"/>
    <cellStyle name="Обычный 11" xfId="118"/>
    <cellStyle name="Обычный 12" xfId="119"/>
    <cellStyle name="Обычный 13" xfId="120"/>
    <cellStyle name="Обычный 14" xfId="121"/>
    <cellStyle name="Обычный 15" xfId="122"/>
    <cellStyle name="Обычный 16" xfId="147"/>
    <cellStyle name="Обычный 17" xfId="149"/>
    <cellStyle name="Обычный 18" xfId="123"/>
    <cellStyle name="Обычный 19" xfId="151"/>
    <cellStyle name="Обычный 2" xfId="124"/>
    <cellStyle name="Обычный 2 2" xfId="125"/>
    <cellStyle name="Обычный 2 2 2" xfId="126"/>
    <cellStyle name="Обычный 2 2 2 2" xfId="127"/>
    <cellStyle name="Обычный 2 2 2 3" xfId="128"/>
    <cellStyle name="Обычный 2 2 3" xfId="129"/>
    <cellStyle name="Обычный 2 3" xfId="130"/>
    <cellStyle name="Обычный 20" xfId="2"/>
    <cellStyle name="Обычный 21" xfId="154"/>
    <cellStyle name="Обычный 21 2" xfId="161"/>
    <cellStyle name="Обычный 21 2 2" xfId="164"/>
    <cellStyle name="Обычный 3" xfId="131"/>
    <cellStyle name="Обычный 3 2" xfId="132"/>
    <cellStyle name="Обычный 3 2 2" xfId="133"/>
    <cellStyle name="Обычный 3 2 3" xfId="134"/>
    <cellStyle name="Обычный 3 2 4" xfId="135"/>
    <cellStyle name="Обычный 3 2 5" xfId="136"/>
    <cellStyle name="Обычный 3 2 7" xfId="153"/>
    <cellStyle name="Обычный 3 2 7 2" xfId="156"/>
    <cellStyle name="Обычный 3 2 7 3" xfId="158"/>
    <cellStyle name="Обычный 3 2 7 3 2" xfId="160"/>
    <cellStyle name="Обычный 3 2 7 3 2 2" xfId="163"/>
    <cellStyle name="Обычный 3 3" xfId="150"/>
    <cellStyle name="Обычный 3 4" xfId="152"/>
    <cellStyle name="Обычный 3 5" xfId="155"/>
    <cellStyle name="Обычный 3 6" xfId="157"/>
    <cellStyle name="Обычный 3 6 2" xfId="159"/>
    <cellStyle name="Обычный 3 6 2 2" xfId="162"/>
    <cellStyle name="Обычный 4" xfId="137"/>
    <cellStyle name="Обычный 5" xfId="138"/>
    <cellStyle name="Обычный 6" xfId="146"/>
    <cellStyle name="Обычный 7" xfId="148"/>
    <cellStyle name="Обычный 7 2" xfId="139"/>
    <cellStyle name="Обычный 8" xfId="140"/>
    <cellStyle name="Обычный 9" xfId="1"/>
    <cellStyle name="Обычный_Брг_03_3" xfId="141"/>
    <cellStyle name="Процентный 6" xfId="142"/>
    <cellStyle name="Стиль 1" xfId="143"/>
    <cellStyle name="Финансовый 2" xfId="144"/>
    <cellStyle name="Финансовый 3" xfId="14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7\&#1056;&#1072;&#1073;&#1086;&#1095;&#1080;&#1081;%20&#1089;&#1090;&#1086;&#1083;\2%20&#1095;&#1090;&#1077;&#1085;&#1080;&#1077;%20&#1052;&#1056;%202017-2019\&#1055;&#1088;&#1080;&#1083;&#1086;&#1078;&#1077;&#1085;&#1080;&#1103;%202%20&#1095;&#1090;&#1077;&#1085;&#1080;&#107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6;&#1082;&#1091;&#1084;&#1077;&#1085;&#1090;&#1099;/&#1042;&#1085;&#1077;&#1089;&#1077;&#1085;&#1080;&#1077;%20&#1080;&#1079;&#1084;&#1077;&#1085;&#1077;&#1085;&#1080;&#1081;%20&#1086;&#1082;&#1090;&#1103;&#1073;&#1088;&#1100;%202014/&#1055;&#1088;&#1080;&#1083;&#1086;&#1078;&#1077;&#1085;&#1080;&#1103;%20&#1091;&#1090;&#1086;&#109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."/>
      <sheetName val="19."/>
      <sheetName val="16."/>
      <sheetName val="17."/>
      <sheetName val="18."/>
      <sheetName val="20."/>
      <sheetName val="21."/>
      <sheetName val="22."/>
      <sheetName val="23."/>
      <sheetName val="24."/>
      <sheetName val="25."/>
      <sheetName val="26."/>
      <sheetName val="27"/>
      <sheetName val="15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"/>
      <sheetName val="3."/>
      <sheetName val="4"/>
      <sheetName val="5"/>
      <sheetName val="6."/>
      <sheetName val="7"/>
      <sheetName val="8"/>
    </sheetNames>
    <sheetDataSet>
      <sheetData sheetId="0">
        <row r="488">
          <cell r="E488">
            <v>541422.97499999998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114"/>
  <sheetViews>
    <sheetView tabSelected="1" topLeftCell="B1" workbookViewId="0">
      <selection activeCell="E8" sqref="E8"/>
    </sheetView>
  </sheetViews>
  <sheetFormatPr defaultRowHeight="15" x14ac:dyDescent="0.25"/>
  <cols>
    <col min="1" max="1" width="9.140625" style="187" hidden="1" customWidth="1"/>
    <col min="2" max="2" width="4.28515625" style="187" customWidth="1"/>
    <col min="3" max="3" width="29.42578125" style="187" customWidth="1"/>
    <col min="4" max="4" width="53.42578125" style="187" customWidth="1"/>
    <col min="5" max="5" width="14.42578125" style="187" customWidth="1"/>
    <col min="6" max="6" width="3" style="187" customWidth="1"/>
    <col min="7" max="7" width="11.85546875" style="187" customWidth="1"/>
    <col min="8" max="257" width="9.140625" style="187"/>
    <col min="258" max="258" width="0" style="187" hidden="1" customWidth="1"/>
    <col min="259" max="259" width="29.42578125" style="187" customWidth="1"/>
    <col min="260" max="260" width="47.28515625" style="187" customWidth="1"/>
    <col min="261" max="261" width="14.42578125" style="187" customWidth="1"/>
    <col min="262" max="513" width="9.140625" style="187"/>
    <col min="514" max="514" width="0" style="187" hidden="1" customWidth="1"/>
    <col min="515" max="515" width="29.42578125" style="187" customWidth="1"/>
    <col min="516" max="516" width="47.28515625" style="187" customWidth="1"/>
    <col min="517" max="517" width="14.42578125" style="187" customWidth="1"/>
    <col min="518" max="769" width="9.140625" style="187"/>
    <col min="770" max="770" width="0" style="187" hidden="1" customWidth="1"/>
    <col min="771" max="771" width="29.42578125" style="187" customWidth="1"/>
    <col min="772" max="772" width="47.28515625" style="187" customWidth="1"/>
    <col min="773" max="773" width="14.42578125" style="187" customWidth="1"/>
    <col min="774" max="1025" width="9.140625" style="187"/>
    <col min="1026" max="1026" width="0" style="187" hidden="1" customWidth="1"/>
    <col min="1027" max="1027" width="29.42578125" style="187" customWidth="1"/>
    <col min="1028" max="1028" width="47.28515625" style="187" customWidth="1"/>
    <col min="1029" max="1029" width="14.42578125" style="187" customWidth="1"/>
    <col min="1030" max="1281" width="9.140625" style="187"/>
    <col min="1282" max="1282" width="0" style="187" hidden="1" customWidth="1"/>
    <col min="1283" max="1283" width="29.42578125" style="187" customWidth="1"/>
    <col min="1284" max="1284" width="47.28515625" style="187" customWidth="1"/>
    <col min="1285" max="1285" width="14.42578125" style="187" customWidth="1"/>
    <col min="1286" max="1537" width="9.140625" style="187"/>
    <col min="1538" max="1538" width="0" style="187" hidden="1" customWidth="1"/>
    <col min="1539" max="1539" width="29.42578125" style="187" customWidth="1"/>
    <col min="1540" max="1540" width="47.28515625" style="187" customWidth="1"/>
    <col min="1541" max="1541" width="14.42578125" style="187" customWidth="1"/>
    <col min="1542" max="1793" width="9.140625" style="187"/>
    <col min="1794" max="1794" width="0" style="187" hidden="1" customWidth="1"/>
    <col min="1795" max="1795" width="29.42578125" style="187" customWidth="1"/>
    <col min="1796" max="1796" width="47.28515625" style="187" customWidth="1"/>
    <col min="1797" max="1797" width="14.42578125" style="187" customWidth="1"/>
    <col min="1798" max="2049" width="9.140625" style="187"/>
    <col min="2050" max="2050" width="0" style="187" hidden="1" customWidth="1"/>
    <col min="2051" max="2051" width="29.42578125" style="187" customWidth="1"/>
    <col min="2052" max="2052" width="47.28515625" style="187" customWidth="1"/>
    <col min="2053" max="2053" width="14.42578125" style="187" customWidth="1"/>
    <col min="2054" max="2305" width="9.140625" style="187"/>
    <col min="2306" max="2306" width="0" style="187" hidden="1" customWidth="1"/>
    <col min="2307" max="2307" width="29.42578125" style="187" customWidth="1"/>
    <col min="2308" max="2308" width="47.28515625" style="187" customWidth="1"/>
    <col min="2309" max="2309" width="14.42578125" style="187" customWidth="1"/>
    <col min="2310" max="2561" width="9.140625" style="187"/>
    <col min="2562" max="2562" width="0" style="187" hidden="1" customWidth="1"/>
    <col min="2563" max="2563" width="29.42578125" style="187" customWidth="1"/>
    <col min="2564" max="2564" width="47.28515625" style="187" customWidth="1"/>
    <col min="2565" max="2565" width="14.42578125" style="187" customWidth="1"/>
    <col min="2566" max="2817" width="9.140625" style="187"/>
    <col min="2818" max="2818" width="0" style="187" hidden="1" customWidth="1"/>
    <col min="2819" max="2819" width="29.42578125" style="187" customWidth="1"/>
    <col min="2820" max="2820" width="47.28515625" style="187" customWidth="1"/>
    <col min="2821" max="2821" width="14.42578125" style="187" customWidth="1"/>
    <col min="2822" max="3073" width="9.140625" style="187"/>
    <col min="3074" max="3074" width="0" style="187" hidden="1" customWidth="1"/>
    <col min="3075" max="3075" width="29.42578125" style="187" customWidth="1"/>
    <col min="3076" max="3076" width="47.28515625" style="187" customWidth="1"/>
    <col min="3077" max="3077" width="14.42578125" style="187" customWidth="1"/>
    <col min="3078" max="3329" width="9.140625" style="187"/>
    <col min="3330" max="3330" width="0" style="187" hidden="1" customWidth="1"/>
    <col min="3331" max="3331" width="29.42578125" style="187" customWidth="1"/>
    <col min="3332" max="3332" width="47.28515625" style="187" customWidth="1"/>
    <col min="3333" max="3333" width="14.42578125" style="187" customWidth="1"/>
    <col min="3334" max="3585" width="9.140625" style="187"/>
    <col min="3586" max="3586" width="0" style="187" hidden="1" customWidth="1"/>
    <col min="3587" max="3587" width="29.42578125" style="187" customWidth="1"/>
    <col min="3588" max="3588" width="47.28515625" style="187" customWidth="1"/>
    <col min="3589" max="3589" width="14.42578125" style="187" customWidth="1"/>
    <col min="3590" max="3841" width="9.140625" style="187"/>
    <col min="3842" max="3842" width="0" style="187" hidden="1" customWidth="1"/>
    <col min="3843" max="3843" width="29.42578125" style="187" customWidth="1"/>
    <col min="3844" max="3844" width="47.28515625" style="187" customWidth="1"/>
    <col min="3845" max="3845" width="14.42578125" style="187" customWidth="1"/>
    <col min="3846" max="4097" width="9.140625" style="187"/>
    <col min="4098" max="4098" width="0" style="187" hidden="1" customWidth="1"/>
    <col min="4099" max="4099" width="29.42578125" style="187" customWidth="1"/>
    <col min="4100" max="4100" width="47.28515625" style="187" customWidth="1"/>
    <col min="4101" max="4101" width="14.42578125" style="187" customWidth="1"/>
    <col min="4102" max="4353" width="9.140625" style="187"/>
    <col min="4354" max="4354" width="0" style="187" hidden="1" customWidth="1"/>
    <col min="4355" max="4355" width="29.42578125" style="187" customWidth="1"/>
    <col min="4356" max="4356" width="47.28515625" style="187" customWidth="1"/>
    <col min="4357" max="4357" width="14.42578125" style="187" customWidth="1"/>
    <col min="4358" max="4609" width="9.140625" style="187"/>
    <col min="4610" max="4610" width="0" style="187" hidden="1" customWidth="1"/>
    <col min="4611" max="4611" width="29.42578125" style="187" customWidth="1"/>
    <col min="4612" max="4612" width="47.28515625" style="187" customWidth="1"/>
    <col min="4613" max="4613" width="14.42578125" style="187" customWidth="1"/>
    <col min="4614" max="4865" width="9.140625" style="187"/>
    <col min="4866" max="4866" width="0" style="187" hidden="1" customWidth="1"/>
    <col min="4867" max="4867" width="29.42578125" style="187" customWidth="1"/>
    <col min="4868" max="4868" width="47.28515625" style="187" customWidth="1"/>
    <col min="4869" max="4869" width="14.42578125" style="187" customWidth="1"/>
    <col min="4870" max="5121" width="9.140625" style="187"/>
    <col min="5122" max="5122" width="0" style="187" hidden="1" customWidth="1"/>
    <col min="5123" max="5123" width="29.42578125" style="187" customWidth="1"/>
    <col min="5124" max="5124" width="47.28515625" style="187" customWidth="1"/>
    <col min="5125" max="5125" width="14.42578125" style="187" customWidth="1"/>
    <col min="5126" max="5377" width="9.140625" style="187"/>
    <col min="5378" max="5378" width="0" style="187" hidden="1" customWidth="1"/>
    <col min="5379" max="5379" width="29.42578125" style="187" customWidth="1"/>
    <col min="5380" max="5380" width="47.28515625" style="187" customWidth="1"/>
    <col min="5381" max="5381" width="14.42578125" style="187" customWidth="1"/>
    <col min="5382" max="5633" width="9.140625" style="187"/>
    <col min="5634" max="5634" width="0" style="187" hidden="1" customWidth="1"/>
    <col min="5635" max="5635" width="29.42578125" style="187" customWidth="1"/>
    <col min="5636" max="5636" width="47.28515625" style="187" customWidth="1"/>
    <col min="5637" max="5637" width="14.42578125" style="187" customWidth="1"/>
    <col min="5638" max="5889" width="9.140625" style="187"/>
    <col min="5890" max="5890" width="0" style="187" hidden="1" customWidth="1"/>
    <col min="5891" max="5891" width="29.42578125" style="187" customWidth="1"/>
    <col min="5892" max="5892" width="47.28515625" style="187" customWidth="1"/>
    <col min="5893" max="5893" width="14.42578125" style="187" customWidth="1"/>
    <col min="5894" max="6145" width="9.140625" style="187"/>
    <col min="6146" max="6146" width="0" style="187" hidden="1" customWidth="1"/>
    <col min="6147" max="6147" width="29.42578125" style="187" customWidth="1"/>
    <col min="6148" max="6148" width="47.28515625" style="187" customWidth="1"/>
    <col min="6149" max="6149" width="14.42578125" style="187" customWidth="1"/>
    <col min="6150" max="6401" width="9.140625" style="187"/>
    <col min="6402" max="6402" width="0" style="187" hidden="1" customWidth="1"/>
    <col min="6403" max="6403" width="29.42578125" style="187" customWidth="1"/>
    <col min="6404" max="6404" width="47.28515625" style="187" customWidth="1"/>
    <col min="6405" max="6405" width="14.42578125" style="187" customWidth="1"/>
    <col min="6406" max="6657" width="9.140625" style="187"/>
    <col min="6658" max="6658" width="0" style="187" hidden="1" customWidth="1"/>
    <col min="6659" max="6659" width="29.42578125" style="187" customWidth="1"/>
    <col min="6660" max="6660" width="47.28515625" style="187" customWidth="1"/>
    <col min="6661" max="6661" width="14.42578125" style="187" customWidth="1"/>
    <col min="6662" max="6913" width="9.140625" style="187"/>
    <col min="6914" max="6914" width="0" style="187" hidden="1" customWidth="1"/>
    <col min="6915" max="6915" width="29.42578125" style="187" customWidth="1"/>
    <col min="6916" max="6916" width="47.28515625" style="187" customWidth="1"/>
    <col min="6917" max="6917" width="14.42578125" style="187" customWidth="1"/>
    <col min="6918" max="7169" width="9.140625" style="187"/>
    <col min="7170" max="7170" width="0" style="187" hidden="1" customWidth="1"/>
    <col min="7171" max="7171" width="29.42578125" style="187" customWidth="1"/>
    <col min="7172" max="7172" width="47.28515625" style="187" customWidth="1"/>
    <col min="7173" max="7173" width="14.42578125" style="187" customWidth="1"/>
    <col min="7174" max="7425" width="9.140625" style="187"/>
    <col min="7426" max="7426" width="0" style="187" hidden="1" customWidth="1"/>
    <col min="7427" max="7427" width="29.42578125" style="187" customWidth="1"/>
    <col min="7428" max="7428" width="47.28515625" style="187" customWidth="1"/>
    <col min="7429" max="7429" width="14.42578125" style="187" customWidth="1"/>
    <col min="7430" max="7681" width="9.140625" style="187"/>
    <col min="7682" max="7682" width="0" style="187" hidden="1" customWidth="1"/>
    <col min="7683" max="7683" width="29.42578125" style="187" customWidth="1"/>
    <col min="7684" max="7684" width="47.28515625" style="187" customWidth="1"/>
    <col min="7685" max="7685" width="14.42578125" style="187" customWidth="1"/>
    <col min="7686" max="7937" width="9.140625" style="187"/>
    <col min="7938" max="7938" width="0" style="187" hidden="1" customWidth="1"/>
    <col min="7939" max="7939" width="29.42578125" style="187" customWidth="1"/>
    <col min="7940" max="7940" width="47.28515625" style="187" customWidth="1"/>
    <col min="7941" max="7941" width="14.42578125" style="187" customWidth="1"/>
    <col min="7942" max="8193" width="9.140625" style="187"/>
    <col min="8194" max="8194" width="0" style="187" hidden="1" customWidth="1"/>
    <col min="8195" max="8195" width="29.42578125" style="187" customWidth="1"/>
    <col min="8196" max="8196" width="47.28515625" style="187" customWidth="1"/>
    <col min="8197" max="8197" width="14.42578125" style="187" customWidth="1"/>
    <col min="8198" max="8449" width="9.140625" style="187"/>
    <col min="8450" max="8450" width="0" style="187" hidden="1" customWidth="1"/>
    <col min="8451" max="8451" width="29.42578125" style="187" customWidth="1"/>
    <col min="8452" max="8452" width="47.28515625" style="187" customWidth="1"/>
    <col min="8453" max="8453" width="14.42578125" style="187" customWidth="1"/>
    <col min="8454" max="8705" width="9.140625" style="187"/>
    <col min="8706" max="8706" width="0" style="187" hidden="1" customWidth="1"/>
    <col min="8707" max="8707" width="29.42578125" style="187" customWidth="1"/>
    <col min="8708" max="8708" width="47.28515625" style="187" customWidth="1"/>
    <col min="8709" max="8709" width="14.42578125" style="187" customWidth="1"/>
    <col min="8710" max="8961" width="9.140625" style="187"/>
    <col min="8962" max="8962" width="0" style="187" hidden="1" customWidth="1"/>
    <col min="8963" max="8963" width="29.42578125" style="187" customWidth="1"/>
    <col min="8964" max="8964" width="47.28515625" style="187" customWidth="1"/>
    <col min="8965" max="8965" width="14.42578125" style="187" customWidth="1"/>
    <col min="8966" max="9217" width="9.140625" style="187"/>
    <col min="9218" max="9218" width="0" style="187" hidden="1" customWidth="1"/>
    <col min="9219" max="9219" width="29.42578125" style="187" customWidth="1"/>
    <col min="9220" max="9220" width="47.28515625" style="187" customWidth="1"/>
    <col min="9221" max="9221" width="14.42578125" style="187" customWidth="1"/>
    <col min="9222" max="9473" width="9.140625" style="187"/>
    <col min="9474" max="9474" width="0" style="187" hidden="1" customWidth="1"/>
    <col min="9475" max="9475" width="29.42578125" style="187" customWidth="1"/>
    <col min="9476" max="9476" width="47.28515625" style="187" customWidth="1"/>
    <col min="9477" max="9477" width="14.42578125" style="187" customWidth="1"/>
    <col min="9478" max="9729" width="9.140625" style="187"/>
    <col min="9730" max="9730" width="0" style="187" hidden="1" customWidth="1"/>
    <col min="9731" max="9731" width="29.42578125" style="187" customWidth="1"/>
    <col min="9732" max="9732" width="47.28515625" style="187" customWidth="1"/>
    <col min="9733" max="9733" width="14.42578125" style="187" customWidth="1"/>
    <col min="9734" max="9985" width="9.140625" style="187"/>
    <col min="9986" max="9986" width="0" style="187" hidden="1" customWidth="1"/>
    <col min="9987" max="9987" width="29.42578125" style="187" customWidth="1"/>
    <col min="9988" max="9988" width="47.28515625" style="187" customWidth="1"/>
    <col min="9989" max="9989" width="14.42578125" style="187" customWidth="1"/>
    <col min="9990" max="10241" width="9.140625" style="187"/>
    <col min="10242" max="10242" width="0" style="187" hidden="1" customWidth="1"/>
    <col min="10243" max="10243" width="29.42578125" style="187" customWidth="1"/>
    <col min="10244" max="10244" width="47.28515625" style="187" customWidth="1"/>
    <col min="10245" max="10245" width="14.42578125" style="187" customWidth="1"/>
    <col min="10246" max="10497" width="9.140625" style="187"/>
    <col min="10498" max="10498" width="0" style="187" hidden="1" customWidth="1"/>
    <col min="10499" max="10499" width="29.42578125" style="187" customWidth="1"/>
    <col min="10500" max="10500" width="47.28515625" style="187" customWidth="1"/>
    <col min="10501" max="10501" width="14.42578125" style="187" customWidth="1"/>
    <col min="10502" max="10753" width="9.140625" style="187"/>
    <col min="10754" max="10754" width="0" style="187" hidden="1" customWidth="1"/>
    <col min="10755" max="10755" width="29.42578125" style="187" customWidth="1"/>
    <col min="10756" max="10756" width="47.28515625" style="187" customWidth="1"/>
    <col min="10757" max="10757" width="14.42578125" style="187" customWidth="1"/>
    <col min="10758" max="11009" width="9.140625" style="187"/>
    <col min="11010" max="11010" width="0" style="187" hidden="1" customWidth="1"/>
    <col min="11011" max="11011" width="29.42578125" style="187" customWidth="1"/>
    <col min="11012" max="11012" width="47.28515625" style="187" customWidth="1"/>
    <col min="11013" max="11013" width="14.42578125" style="187" customWidth="1"/>
    <col min="11014" max="11265" width="9.140625" style="187"/>
    <col min="11266" max="11266" width="0" style="187" hidden="1" customWidth="1"/>
    <col min="11267" max="11267" width="29.42578125" style="187" customWidth="1"/>
    <col min="11268" max="11268" width="47.28515625" style="187" customWidth="1"/>
    <col min="11269" max="11269" width="14.42578125" style="187" customWidth="1"/>
    <col min="11270" max="11521" width="9.140625" style="187"/>
    <col min="11522" max="11522" width="0" style="187" hidden="1" customWidth="1"/>
    <col min="11523" max="11523" width="29.42578125" style="187" customWidth="1"/>
    <col min="11524" max="11524" width="47.28515625" style="187" customWidth="1"/>
    <col min="11525" max="11525" width="14.42578125" style="187" customWidth="1"/>
    <col min="11526" max="11777" width="9.140625" style="187"/>
    <col min="11778" max="11778" width="0" style="187" hidden="1" customWidth="1"/>
    <col min="11779" max="11779" width="29.42578125" style="187" customWidth="1"/>
    <col min="11780" max="11780" width="47.28515625" style="187" customWidth="1"/>
    <col min="11781" max="11781" width="14.42578125" style="187" customWidth="1"/>
    <col min="11782" max="12033" width="9.140625" style="187"/>
    <col min="12034" max="12034" width="0" style="187" hidden="1" customWidth="1"/>
    <col min="12035" max="12035" width="29.42578125" style="187" customWidth="1"/>
    <col min="12036" max="12036" width="47.28515625" style="187" customWidth="1"/>
    <col min="12037" max="12037" width="14.42578125" style="187" customWidth="1"/>
    <col min="12038" max="12289" width="9.140625" style="187"/>
    <col min="12290" max="12290" width="0" style="187" hidden="1" customWidth="1"/>
    <col min="12291" max="12291" width="29.42578125" style="187" customWidth="1"/>
    <col min="12292" max="12292" width="47.28515625" style="187" customWidth="1"/>
    <col min="12293" max="12293" width="14.42578125" style="187" customWidth="1"/>
    <col min="12294" max="12545" width="9.140625" style="187"/>
    <col min="12546" max="12546" width="0" style="187" hidden="1" customWidth="1"/>
    <col min="12547" max="12547" width="29.42578125" style="187" customWidth="1"/>
    <col min="12548" max="12548" width="47.28515625" style="187" customWidth="1"/>
    <col min="12549" max="12549" width="14.42578125" style="187" customWidth="1"/>
    <col min="12550" max="12801" width="9.140625" style="187"/>
    <col min="12802" max="12802" width="0" style="187" hidden="1" customWidth="1"/>
    <col min="12803" max="12803" width="29.42578125" style="187" customWidth="1"/>
    <col min="12804" max="12804" width="47.28515625" style="187" customWidth="1"/>
    <col min="12805" max="12805" width="14.42578125" style="187" customWidth="1"/>
    <col min="12806" max="13057" width="9.140625" style="187"/>
    <col min="13058" max="13058" width="0" style="187" hidden="1" customWidth="1"/>
    <col min="13059" max="13059" width="29.42578125" style="187" customWidth="1"/>
    <col min="13060" max="13060" width="47.28515625" style="187" customWidth="1"/>
    <col min="13061" max="13061" width="14.42578125" style="187" customWidth="1"/>
    <col min="13062" max="13313" width="9.140625" style="187"/>
    <col min="13314" max="13314" width="0" style="187" hidden="1" customWidth="1"/>
    <col min="13315" max="13315" width="29.42578125" style="187" customWidth="1"/>
    <col min="13316" max="13316" width="47.28515625" style="187" customWidth="1"/>
    <col min="13317" max="13317" width="14.42578125" style="187" customWidth="1"/>
    <col min="13318" max="13569" width="9.140625" style="187"/>
    <col min="13570" max="13570" width="0" style="187" hidden="1" customWidth="1"/>
    <col min="13571" max="13571" width="29.42578125" style="187" customWidth="1"/>
    <col min="13572" max="13572" width="47.28515625" style="187" customWidth="1"/>
    <col min="13573" max="13573" width="14.42578125" style="187" customWidth="1"/>
    <col min="13574" max="13825" width="9.140625" style="187"/>
    <col min="13826" max="13826" width="0" style="187" hidden="1" customWidth="1"/>
    <col min="13827" max="13827" width="29.42578125" style="187" customWidth="1"/>
    <col min="13828" max="13828" width="47.28515625" style="187" customWidth="1"/>
    <col min="13829" max="13829" width="14.42578125" style="187" customWidth="1"/>
    <col min="13830" max="14081" width="9.140625" style="187"/>
    <col min="14082" max="14082" width="0" style="187" hidden="1" customWidth="1"/>
    <col min="14083" max="14083" width="29.42578125" style="187" customWidth="1"/>
    <col min="14084" max="14084" width="47.28515625" style="187" customWidth="1"/>
    <col min="14085" max="14085" width="14.42578125" style="187" customWidth="1"/>
    <col min="14086" max="14337" width="9.140625" style="187"/>
    <col min="14338" max="14338" width="0" style="187" hidden="1" customWidth="1"/>
    <col min="14339" max="14339" width="29.42578125" style="187" customWidth="1"/>
    <col min="14340" max="14340" width="47.28515625" style="187" customWidth="1"/>
    <col min="14341" max="14341" width="14.42578125" style="187" customWidth="1"/>
    <col min="14342" max="14593" width="9.140625" style="187"/>
    <col min="14594" max="14594" width="0" style="187" hidden="1" customWidth="1"/>
    <col min="14595" max="14595" width="29.42578125" style="187" customWidth="1"/>
    <col min="14596" max="14596" width="47.28515625" style="187" customWidth="1"/>
    <col min="14597" max="14597" width="14.42578125" style="187" customWidth="1"/>
    <col min="14598" max="14849" width="9.140625" style="187"/>
    <col min="14850" max="14850" width="0" style="187" hidden="1" customWidth="1"/>
    <col min="14851" max="14851" width="29.42578125" style="187" customWidth="1"/>
    <col min="14852" max="14852" width="47.28515625" style="187" customWidth="1"/>
    <col min="14853" max="14853" width="14.42578125" style="187" customWidth="1"/>
    <col min="14854" max="15105" width="9.140625" style="187"/>
    <col min="15106" max="15106" width="0" style="187" hidden="1" customWidth="1"/>
    <col min="15107" max="15107" width="29.42578125" style="187" customWidth="1"/>
    <col min="15108" max="15108" width="47.28515625" style="187" customWidth="1"/>
    <col min="15109" max="15109" width="14.42578125" style="187" customWidth="1"/>
    <col min="15110" max="15361" width="9.140625" style="187"/>
    <col min="15362" max="15362" width="0" style="187" hidden="1" customWidth="1"/>
    <col min="15363" max="15363" width="29.42578125" style="187" customWidth="1"/>
    <col min="15364" max="15364" width="47.28515625" style="187" customWidth="1"/>
    <col min="15365" max="15365" width="14.42578125" style="187" customWidth="1"/>
    <col min="15366" max="15617" width="9.140625" style="187"/>
    <col min="15618" max="15618" width="0" style="187" hidden="1" customWidth="1"/>
    <col min="15619" max="15619" width="29.42578125" style="187" customWidth="1"/>
    <col min="15620" max="15620" width="47.28515625" style="187" customWidth="1"/>
    <col min="15621" max="15621" width="14.42578125" style="187" customWidth="1"/>
    <col min="15622" max="15873" width="9.140625" style="187"/>
    <col min="15874" max="15874" width="0" style="187" hidden="1" customWidth="1"/>
    <col min="15875" max="15875" width="29.42578125" style="187" customWidth="1"/>
    <col min="15876" max="15876" width="47.28515625" style="187" customWidth="1"/>
    <col min="15877" max="15877" width="14.42578125" style="187" customWidth="1"/>
    <col min="15878" max="16129" width="9.140625" style="187"/>
    <col min="16130" max="16130" width="0" style="187" hidden="1" customWidth="1"/>
    <col min="16131" max="16131" width="29.42578125" style="187" customWidth="1"/>
    <col min="16132" max="16132" width="47.28515625" style="187" customWidth="1"/>
    <col min="16133" max="16133" width="14.42578125" style="187" customWidth="1"/>
    <col min="16134" max="16384" width="9.140625" style="187"/>
  </cols>
  <sheetData>
    <row r="1" spans="3:6" x14ac:dyDescent="0.25">
      <c r="D1" s="188"/>
      <c r="E1" s="189" t="s">
        <v>653</v>
      </c>
    </row>
    <row r="2" spans="3:6" x14ac:dyDescent="0.25">
      <c r="D2" s="188"/>
      <c r="E2" s="189" t="s">
        <v>654</v>
      </c>
    </row>
    <row r="3" spans="3:6" x14ac:dyDescent="0.25">
      <c r="D3" s="188"/>
      <c r="E3" s="189" t="s">
        <v>655</v>
      </c>
    </row>
    <row r="4" spans="3:6" x14ac:dyDescent="0.25">
      <c r="D4" s="315" t="s">
        <v>832</v>
      </c>
      <c r="E4" s="315"/>
      <c r="F4" s="315"/>
    </row>
    <row r="6" spans="3:6" x14ac:dyDescent="0.25">
      <c r="C6" s="190"/>
      <c r="D6" s="191"/>
      <c r="E6" s="192" t="s">
        <v>656</v>
      </c>
    </row>
    <row r="7" spans="3:6" x14ac:dyDescent="0.25">
      <c r="C7" s="190"/>
      <c r="D7" s="191"/>
      <c r="E7" s="192" t="s">
        <v>654</v>
      </c>
    </row>
    <row r="8" spans="3:6" x14ac:dyDescent="0.25">
      <c r="C8" s="190"/>
      <c r="D8" s="191"/>
      <c r="E8" s="192" t="s">
        <v>655</v>
      </c>
    </row>
    <row r="9" spans="3:6" x14ac:dyDescent="0.25">
      <c r="C9" s="190"/>
      <c r="D9" s="191"/>
      <c r="E9" s="192" t="s">
        <v>657</v>
      </c>
    </row>
    <row r="11" spans="3:6" ht="50.25" customHeight="1" x14ac:dyDescent="0.25">
      <c r="C11" s="313" t="s">
        <v>658</v>
      </c>
      <c r="D11" s="314"/>
      <c r="E11" s="314"/>
    </row>
    <row r="12" spans="3:6" ht="15.75" x14ac:dyDescent="0.25">
      <c r="C12" s="193"/>
      <c r="D12" s="193"/>
      <c r="E12" s="194"/>
    </row>
    <row r="13" spans="3:6" ht="30" x14ac:dyDescent="0.25">
      <c r="C13" s="195" t="s">
        <v>659</v>
      </c>
      <c r="D13" s="196" t="s">
        <v>660</v>
      </c>
      <c r="E13" s="197" t="s">
        <v>423</v>
      </c>
    </row>
    <row r="14" spans="3:6" x14ac:dyDescent="0.25">
      <c r="C14" s="198">
        <v>1</v>
      </c>
      <c r="D14" s="199">
        <v>2</v>
      </c>
      <c r="E14" s="200">
        <v>3</v>
      </c>
    </row>
    <row r="15" spans="3:6" ht="15.75" x14ac:dyDescent="0.25">
      <c r="C15" s="201" t="s">
        <v>661</v>
      </c>
      <c r="D15" s="202" t="s">
        <v>662</v>
      </c>
      <c r="E15" s="203">
        <f>E16+E72</f>
        <v>605463.90678000008</v>
      </c>
    </row>
    <row r="16" spans="3:6" ht="21.75" customHeight="1" x14ac:dyDescent="0.25">
      <c r="C16" s="204" t="s">
        <v>663</v>
      </c>
      <c r="D16" s="205" t="s">
        <v>664</v>
      </c>
      <c r="E16" s="206">
        <f>E17+E23+E29+E32+E36+E38+E45+E47+E49+E56+E70</f>
        <v>121190</v>
      </c>
    </row>
    <row r="17" spans="3:5" ht="15.75" x14ac:dyDescent="0.25">
      <c r="C17" s="207" t="s">
        <v>665</v>
      </c>
      <c r="D17" s="208" t="s">
        <v>666</v>
      </c>
      <c r="E17" s="209">
        <f>E18</f>
        <v>96172</v>
      </c>
    </row>
    <row r="18" spans="3:5" ht="15.75" x14ac:dyDescent="0.25">
      <c r="C18" s="210" t="s">
        <v>667</v>
      </c>
      <c r="D18" s="211" t="s">
        <v>668</v>
      </c>
      <c r="E18" s="209">
        <f>E19+E20+E21+E22</f>
        <v>96172</v>
      </c>
    </row>
    <row r="19" spans="3:5" ht="100.5" customHeight="1" x14ac:dyDescent="0.25">
      <c r="C19" s="212" t="s">
        <v>669</v>
      </c>
      <c r="D19" s="213" t="s">
        <v>670</v>
      </c>
      <c r="E19" s="209">
        <v>95430</v>
      </c>
    </row>
    <row r="20" spans="3:5" ht="144" customHeight="1" x14ac:dyDescent="0.25">
      <c r="C20" s="212" t="s">
        <v>671</v>
      </c>
      <c r="D20" s="213" t="s">
        <v>672</v>
      </c>
      <c r="E20" s="209">
        <f>350+32</f>
        <v>382</v>
      </c>
    </row>
    <row r="21" spans="3:5" ht="63" x14ac:dyDescent="0.25">
      <c r="C21" s="214" t="s">
        <v>673</v>
      </c>
      <c r="D21" s="215" t="s">
        <v>674</v>
      </c>
      <c r="E21" s="209">
        <v>280</v>
      </c>
    </row>
    <row r="22" spans="3:5" ht="110.25" x14ac:dyDescent="0.25">
      <c r="C22" s="214" t="s">
        <v>675</v>
      </c>
      <c r="D22" s="215" t="s">
        <v>676</v>
      </c>
      <c r="E22" s="209">
        <v>80</v>
      </c>
    </row>
    <row r="23" spans="3:5" ht="47.25" x14ac:dyDescent="0.25">
      <c r="C23" s="212" t="s">
        <v>677</v>
      </c>
      <c r="D23" s="213" t="s">
        <v>678</v>
      </c>
      <c r="E23" s="209">
        <f>E24</f>
        <v>4757.0999999999995</v>
      </c>
    </row>
    <row r="24" spans="3:5" ht="48.75" customHeight="1" x14ac:dyDescent="0.25">
      <c r="C24" s="212" t="s">
        <v>679</v>
      </c>
      <c r="D24" s="216" t="s">
        <v>680</v>
      </c>
      <c r="E24" s="209">
        <f>E25+E26+E27+E28</f>
        <v>4757.0999999999995</v>
      </c>
    </row>
    <row r="25" spans="3:5" ht="94.5" x14ac:dyDescent="0.25">
      <c r="C25" s="212" t="s">
        <v>681</v>
      </c>
      <c r="D25" s="213" t="s">
        <v>682</v>
      </c>
      <c r="E25" s="209">
        <v>1899.5</v>
      </c>
    </row>
    <row r="26" spans="3:5" ht="114" customHeight="1" x14ac:dyDescent="0.25">
      <c r="C26" s="212" t="s">
        <v>683</v>
      </c>
      <c r="D26" s="213" t="s">
        <v>684</v>
      </c>
      <c r="E26" s="209">
        <v>19.100000000000001</v>
      </c>
    </row>
    <row r="27" spans="3:5" ht="96" customHeight="1" x14ac:dyDescent="0.25">
      <c r="C27" s="212" t="s">
        <v>685</v>
      </c>
      <c r="D27" s="213" t="s">
        <v>686</v>
      </c>
      <c r="E27" s="209">
        <v>3162.8</v>
      </c>
    </row>
    <row r="28" spans="3:5" ht="94.5" x14ac:dyDescent="0.25">
      <c r="C28" s="217" t="s">
        <v>687</v>
      </c>
      <c r="D28" s="218" t="s">
        <v>688</v>
      </c>
      <c r="E28" s="209">
        <v>-324.3</v>
      </c>
    </row>
    <row r="29" spans="3:5" ht="15.75" x14ac:dyDescent="0.25">
      <c r="C29" s="207" t="s">
        <v>689</v>
      </c>
      <c r="D29" s="219" t="s">
        <v>690</v>
      </c>
      <c r="E29" s="209">
        <f>E30+E31</f>
        <v>3525</v>
      </c>
    </row>
    <row r="30" spans="3:5" ht="31.5" x14ac:dyDescent="0.25">
      <c r="C30" s="207" t="s">
        <v>691</v>
      </c>
      <c r="D30" s="220" t="s">
        <v>692</v>
      </c>
      <c r="E30" s="209">
        <v>3500</v>
      </c>
    </row>
    <row r="31" spans="3:5" ht="48.6" customHeight="1" x14ac:dyDescent="0.25">
      <c r="C31" s="221" t="s">
        <v>693</v>
      </c>
      <c r="D31" s="222" t="s">
        <v>694</v>
      </c>
      <c r="E31" s="209">
        <v>25</v>
      </c>
    </row>
    <row r="32" spans="3:5" ht="15.75" x14ac:dyDescent="0.25">
      <c r="C32" s="207" t="s">
        <v>695</v>
      </c>
      <c r="D32" s="223" t="s">
        <v>696</v>
      </c>
      <c r="E32" s="209">
        <f>E33</f>
        <v>7650</v>
      </c>
    </row>
    <row r="33" spans="3:5" ht="15.75" x14ac:dyDescent="0.25">
      <c r="C33" s="207" t="s">
        <v>697</v>
      </c>
      <c r="D33" s="223" t="s">
        <v>698</v>
      </c>
      <c r="E33" s="209">
        <f>E34+E35</f>
        <v>7650</v>
      </c>
    </row>
    <row r="34" spans="3:5" ht="15.75" x14ac:dyDescent="0.25">
      <c r="C34" s="207" t="s">
        <v>699</v>
      </c>
      <c r="D34" s="223" t="s">
        <v>700</v>
      </c>
      <c r="E34" s="209">
        <v>642</v>
      </c>
    </row>
    <row r="35" spans="3:5" ht="15.75" x14ac:dyDescent="0.25">
      <c r="C35" s="207" t="s">
        <v>701</v>
      </c>
      <c r="D35" s="223" t="s">
        <v>702</v>
      </c>
      <c r="E35" s="209">
        <v>7008</v>
      </c>
    </row>
    <row r="36" spans="3:5" ht="15.75" x14ac:dyDescent="0.25">
      <c r="C36" s="207" t="s">
        <v>703</v>
      </c>
      <c r="D36" s="208" t="s">
        <v>704</v>
      </c>
      <c r="E36" s="209">
        <f>E37</f>
        <v>965</v>
      </c>
    </row>
    <row r="37" spans="3:5" ht="62.45" customHeight="1" x14ac:dyDescent="0.25">
      <c r="C37" s="207" t="s">
        <v>705</v>
      </c>
      <c r="D37" s="220" t="s">
        <v>706</v>
      </c>
      <c r="E37" s="209">
        <f>900+65</f>
        <v>965</v>
      </c>
    </row>
    <row r="38" spans="3:5" ht="47.25" x14ac:dyDescent="0.25">
      <c r="C38" s="207" t="s">
        <v>707</v>
      </c>
      <c r="D38" s="220" t="s">
        <v>708</v>
      </c>
      <c r="E38" s="209">
        <f>E39+E43</f>
        <v>3003</v>
      </c>
    </row>
    <row r="39" spans="3:5" ht="110.25" x14ac:dyDescent="0.25">
      <c r="C39" s="224" t="s">
        <v>709</v>
      </c>
      <c r="D39" s="225" t="s">
        <v>710</v>
      </c>
      <c r="E39" s="209">
        <f>E40+E41+E42</f>
        <v>2883.5</v>
      </c>
    </row>
    <row r="40" spans="3:5" ht="110.25" x14ac:dyDescent="0.25">
      <c r="C40" s="226" t="s">
        <v>711</v>
      </c>
      <c r="D40" s="227" t="s">
        <v>712</v>
      </c>
      <c r="E40" s="228">
        <f>890+183.5</f>
        <v>1073.5</v>
      </c>
    </row>
    <row r="41" spans="3:5" ht="94.5" x14ac:dyDescent="0.25">
      <c r="C41" s="229" t="s">
        <v>713</v>
      </c>
      <c r="D41" s="230" t="s">
        <v>714</v>
      </c>
      <c r="E41" s="228">
        <v>610</v>
      </c>
    </row>
    <row r="42" spans="3:5" ht="96.75" customHeight="1" x14ac:dyDescent="0.25">
      <c r="C42" s="207" t="s">
        <v>715</v>
      </c>
      <c r="D42" s="231" t="s">
        <v>716</v>
      </c>
      <c r="E42" s="209">
        <v>1200</v>
      </c>
    </row>
    <row r="43" spans="3:5" ht="31.5" x14ac:dyDescent="0.25">
      <c r="C43" s="232" t="s">
        <v>717</v>
      </c>
      <c r="D43" s="233" t="s">
        <v>718</v>
      </c>
      <c r="E43" s="234">
        <f>E44</f>
        <v>119.5</v>
      </c>
    </row>
    <row r="44" spans="3:5" ht="78.75" x14ac:dyDescent="0.25">
      <c r="C44" s="235" t="s">
        <v>719</v>
      </c>
      <c r="D44" s="236" t="s">
        <v>720</v>
      </c>
      <c r="E44" s="234">
        <f>100+19.5</f>
        <v>119.5</v>
      </c>
    </row>
    <row r="45" spans="3:5" ht="31.5" x14ac:dyDescent="0.25">
      <c r="C45" s="207" t="s">
        <v>721</v>
      </c>
      <c r="D45" s="220" t="s">
        <v>722</v>
      </c>
      <c r="E45" s="234">
        <f>E46</f>
        <v>200</v>
      </c>
    </row>
    <row r="46" spans="3:5" ht="31.5" x14ac:dyDescent="0.25">
      <c r="C46" s="224" t="s">
        <v>723</v>
      </c>
      <c r="D46" s="225" t="s">
        <v>724</v>
      </c>
      <c r="E46" s="237">
        <v>200</v>
      </c>
    </row>
    <row r="47" spans="3:5" ht="47.25" x14ac:dyDescent="0.25">
      <c r="C47" s="238" t="s">
        <v>725</v>
      </c>
      <c r="D47" s="239" t="s">
        <v>726</v>
      </c>
      <c r="E47" s="237">
        <f>E48</f>
        <v>285.7</v>
      </c>
    </row>
    <row r="48" spans="3:5" ht="31.5" x14ac:dyDescent="0.25">
      <c r="C48" s="238" t="s">
        <v>727</v>
      </c>
      <c r="D48" s="240" t="s">
        <v>728</v>
      </c>
      <c r="E48" s="237">
        <f>100+168+17.7</f>
        <v>285.7</v>
      </c>
    </row>
    <row r="49" spans="3:6" ht="31.5" x14ac:dyDescent="0.25">
      <c r="C49" s="241" t="s">
        <v>729</v>
      </c>
      <c r="D49" s="242" t="s">
        <v>730</v>
      </c>
      <c r="E49" s="234">
        <f>E50+E52+E53+E54+E55+E51</f>
        <v>2280.8000000000002</v>
      </c>
    </row>
    <row r="50" spans="3:6" ht="126" x14ac:dyDescent="0.25">
      <c r="C50" s="243" t="s">
        <v>731</v>
      </c>
      <c r="D50" s="230" t="s">
        <v>732</v>
      </c>
      <c r="E50" s="234">
        <f>800-30.8</f>
        <v>769.2</v>
      </c>
    </row>
    <row r="51" spans="3:6" ht="126" x14ac:dyDescent="0.25">
      <c r="C51" s="243" t="s">
        <v>733</v>
      </c>
      <c r="D51" s="230" t="s">
        <v>734</v>
      </c>
      <c r="E51" s="234">
        <v>30.8</v>
      </c>
    </row>
    <row r="52" spans="3:6" ht="78.75" x14ac:dyDescent="0.25">
      <c r="C52" s="243" t="s">
        <v>735</v>
      </c>
      <c r="D52" s="230" t="s">
        <v>736</v>
      </c>
      <c r="E52" s="237">
        <v>855</v>
      </c>
    </row>
    <row r="53" spans="3:6" ht="66" customHeight="1" x14ac:dyDescent="0.25">
      <c r="C53" s="244" t="s">
        <v>737</v>
      </c>
      <c r="D53" s="230" t="s">
        <v>738</v>
      </c>
      <c r="E53" s="237">
        <v>476.5</v>
      </c>
    </row>
    <row r="54" spans="3:6" ht="93.6" customHeight="1" x14ac:dyDescent="0.25">
      <c r="C54" s="245" t="s">
        <v>739</v>
      </c>
      <c r="D54" s="246" t="s">
        <v>740</v>
      </c>
      <c r="E54" s="237">
        <f>43+15.7+32.8</f>
        <v>91.5</v>
      </c>
    </row>
    <row r="55" spans="3:6" ht="94.9" customHeight="1" x14ac:dyDescent="0.25">
      <c r="C55" s="245" t="s">
        <v>741</v>
      </c>
      <c r="D55" s="246" t="s">
        <v>742</v>
      </c>
      <c r="E55" s="237">
        <f>30+9.9+17.9</f>
        <v>57.8</v>
      </c>
      <c r="F55" s="190"/>
    </row>
    <row r="56" spans="3:6" ht="17.45" customHeight="1" x14ac:dyDescent="0.25">
      <c r="C56" s="207" t="s">
        <v>743</v>
      </c>
      <c r="D56" s="219" t="s">
        <v>744</v>
      </c>
      <c r="E56" s="209">
        <f>E57+E61+E69+E60+E62+E63+E67+E68+E66+E58+E59+E64+E65</f>
        <v>2343.3999999999996</v>
      </c>
      <c r="F56" s="190"/>
    </row>
    <row r="57" spans="3:6" ht="98.25" customHeight="1" x14ac:dyDescent="0.25">
      <c r="C57" s="207" t="s">
        <v>745</v>
      </c>
      <c r="D57" s="231" t="s">
        <v>746</v>
      </c>
      <c r="E57" s="209">
        <v>10</v>
      </c>
      <c r="F57" s="190"/>
    </row>
    <row r="58" spans="3:6" ht="78.75" x14ac:dyDescent="0.25">
      <c r="C58" s="232" t="s">
        <v>747</v>
      </c>
      <c r="D58" s="233" t="s">
        <v>748</v>
      </c>
      <c r="E58" s="209">
        <v>1.2</v>
      </c>
      <c r="F58" s="190"/>
    </row>
    <row r="59" spans="3:6" ht="126" x14ac:dyDescent="0.25">
      <c r="C59" s="247" t="s">
        <v>749</v>
      </c>
      <c r="D59" s="248" t="s">
        <v>750</v>
      </c>
      <c r="E59" s="209">
        <v>-10</v>
      </c>
      <c r="F59" s="190"/>
    </row>
    <row r="60" spans="3:6" ht="78.75" x14ac:dyDescent="0.25">
      <c r="C60" s="249" t="s">
        <v>751</v>
      </c>
      <c r="D60" s="250" t="s">
        <v>752</v>
      </c>
      <c r="E60" s="209">
        <f>148.1+44.5+69.8</f>
        <v>262.39999999999998</v>
      </c>
      <c r="F60" s="190"/>
    </row>
    <row r="61" spans="3:6" ht="47.25" x14ac:dyDescent="0.25">
      <c r="C61" s="207" t="s">
        <v>753</v>
      </c>
      <c r="D61" s="251" t="s">
        <v>754</v>
      </c>
      <c r="E61" s="209">
        <v>50</v>
      </c>
      <c r="F61" s="190"/>
    </row>
    <row r="62" spans="3:6" ht="31.5" x14ac:dyDescent="0.25">
      <c r="C62" s="252" t="s">
        <v>755</v>
      </c>
      <c r="D62" s="253" t="s">
        <v>756</v>
      </c>
      <c r="E62" s="254">
        <f>92.5+27.5+70</f>
        <v>190</v>
      </c>
      <c r="F62" s="190"/>
    </row>
    <row r="63" spans="3:6" ht="78.75" x14ac:dyDescent="0.25">
      <c r="C63" s="252" t="s">
        <v>757</v>
      </c>
      <c r="D63" s="253" t="s">
        <v>758</v>
      </c>
      <c r="E63" s="254">
        <f>3.6+0.5</f>
        <v>4.0999999999999996</v>
      </c>
      <c r="F63" s="190"/>
    </row>
    <row r="64" spans="3:6" ht="78.75" x14ac:dyDescent="0.25">
      <c r="C64" s="232" t="s">
        <v>759</v>
      </c>
      <c r="D64" s="255" t="s">
        <v>760</v>
      </c>
      <c r="E64" s="254">
        <v>83.5</v>
      </c>
      <c r="F64" s="190"/>
    </row>
    <row r="65" spans="3:7" ht="31.5" x14ac:dyDescent="0.25">
      <c r="C65" s="232" t="s">
        <v>761</v>
      </c>
      <c r="D65" s="256" t="s">
        <v>762</v>
      </c>
      <c r="E65" s="254">
        <v>13</v>
      </c>
      <c r="F65" s="190"/>
    </row>
    <row r="66" spans="3:7" ht="78.75" x14ac:dyDescent="0.25">
      <c r="C66" s="252" t="s">
        <v>763</v>
      </c>
      <c r="D66" s="257" t="s">
        <v>764</v>
      </c>
      <c r="E66" s="254">
        <f>4.4+1.5</f>
        <v>5.9</v>
      </c>
      <c r="F66" s="190"/>
    </row>
    <row r="67" spans="3:7" ht="50.45" customHeight="1" x14ac:dyDescent="0.25">
      <c r="C67" s="195" t="s">
        <v>765</v>
      </c>
      <c r="D67" s="258" t="s">
        <v>766</v>
      </c>
      <c r="E67" s="254">
        <f>6+2.4+153.3</f>
        <v>161.70000000000002</v>
      </c>
      <c r="F67" s="190"/>
    </row>
    <row r="68" spans="3:7" ht="94.5" x14ac:dyDescent="0.25">
      <c r="C68" s="252" t="s">
        <v>767</v>
      </c>
      <c r="D68" s="253" t="s">
        <v>768</v>
      </c>
      <c r="E68" s="254">
        <f>129+16.6+36</f>
        <v>181.6</v>
      </c>
      <c r="F68" s="190"/>
    </row>
    <row r="69" spans="3:7" ht="45" customHeight="1" x14ac:dyDescent="0.25">
      <c r="C69" s="207" t="s">
        <v>769</v>
      </c>
      <c r="D69" s="220" t="s">
        <v>770</v>
      </c>
      <c r="E69" s="209">
        <v>1390</v>
      </c>
      <c r="F69" s="190"/>
    </row>
    <row r="70" spans="3:7" ht="15.75" x14ac:dyDescent="0.25">
      <c r="C70" s="252" t="s">
        <v>771</v>
      </c>
      <c r="D70" s="253" t="s">
        <v>772</v>
      </c>
      <c r="E70" s="209">
        <f>E71</f>
        <v>8</v>
      </c>
      <c r="F70" s="190"/>
    </row>
    <row r="71" spans="3:7" ht="31.5" x14ac:dyDescent="0.25">
      <c r="C71" s="252" t="s">
        <v>773</v>
      </c>
      <c r="D71" s="253" t="s">
        <v>774</v>
      </c>
      <c r="E71" s="209">
        <v>8</v>
      </c>
      <c r="F71" s="190"/>
    </row>
    <row r="72" spans="3:7" ht="15.75" x14ac:dyDescent="0.25">
      <c r="C72" s="204" t="s">
        <v>775</v>
      </c>
      <c r="D72" s="259" t="s">
        <v>776</v>
      </c>
      <c r="E72" s="206">
        <f>E73+E75+E85+E106</f>
        <v>484273.90678000002</v>
      </c>
      <c r="F72" s="190"/>
      <c r="G72" s="292"/>
    </row>
    <row r="73" spans="3:7" ht="31.5" x14ac:dyDescent="0.25">
      <c r="C73" s="207" t="s">
        <v>777</v>
      </c>
      <c r="D73" s="220" t="s">
        <v>778</v>
      </c>
      <c r="E73" s="209">
        <f>E74</f>
        <v>117215.9</v>
      </c>
      <c r="F73" s="260"/>
    </row>
    <row r="74" spans="3:7" ht="37.5" customHeight="1" x14ac:dyDescent="0.25">
      <c r="C74" s="207" t="s">
        <v>779</v>
      </c>
      <c r="D74" s="220" t="s">
        <v>780</v>
      </c>
      <c r="E74" s="209">
        <v>117215.9</v>
      </c>
      <c r="F74" s="190"/>
    </row>
    <row r="75" spans="3:7" ht="31.15" customHeight="1" x14ac:dyDescent="0.25">
      <c r="C75" s="207" t="s">
        <v>781</v>
      </c>
      <c r="D75" s="220" t="s">
        <v>782</v>
      </c>
      <c r="E75" s="209">
        <f>E77+E76</f>
        <v>79908.039789999995</v>
      </c>
      <c r="F75" s="190"/>
    </row>
    <row r="76" spans="3:7" ht="47.25" x14ac:dyDescent="0.25">
      <c r="C76" s="207" t="s">
        <v>783</v>
      </c>
      <c r="D76" s="220" t="s">
        <v>784</v>
      </c>
      <c r="E76" s="209">
        <f>319.373+551.739</f>
        <v>871.11200000000008</v>
      </c>
      <c r="F76" s="190"/>
    </row>
    <row r="77" spans="3:7" ht="23.25" customHeight="1" x14ac:dyDescent="0.25">
      <c r="C77" s="207" t="s">
        <v>785</v>
      </c>
      <c r="D77" s="220" t="s">
        <v>786</v>
      </c>
      <c r="E77" s="209">
        <f>E81+E82+E83+E84+E80+E78+E79</f>
        <v>79036.927790000002</v>
      </c>
      <c r="F77" s="190"/>
    </row>
    <row r="78" spans="3:7" ht="64.5" customHeight="1" x14ac:dyDescent="0.25">
      <c r="C78" s="207"/>
      <c r="D78" s="220" t="s">
        <v>787</v>
      </c>
      <c r="E78" s="209">
        <f>12514+27485.61679+12523.56</f>
        <v>52523.176789999998</v>
      </c>
      <c r="F78" s="190"/>
    </row>
    <row r="79" spans="3:7" ht="63" x14ac:dyDescent="0.25">
      <c r="C79" s="207"/>
      <c r="D79" s="261" t="s">
        <v>788</v>
      </c>
      <c r="E79" s="262">
        <v>1000</v>
      </c>
      <c r="F79" s="190"/>
    </row>
    <row r="80" spans="3:7" ht="53.25" customHeight="1" x14ac:dyDescent="0.25">
      <c r="C80" s="207"/>
      <c r="D80" s="220" t="s">
        <v>789</v>
      </c>
      <c r="E80" s="209">
        <v>7984.5</v>
      </c>
      <c r="F80" s="190"/>
    </row>
    <row r="81" spans="3:6" ht="96.75" customHeight="1" x14ac:dyDescent="0.25">
      <c r="C81" s="207"/>
      <c r="D81" s="220" t="s">
        <v>790</v>
      </c>
      <c r="E81" s="209">
        <f>11961.6+32.5</f>
        <v>11994.1</v>
      </c>
      <c r="F81" s="190"/>
    </row>
    <row r="82" spans="3:6" ht="34.5" customHeight="1" x14ac:dyDescent="0.25">
      <c r="C82" s="207"/>
      <c r="D82" s="263" t="s">
        <v>791</v>
      </c>
      <c r="E82" s="209">
        <v>122.2</v>
      </c>
      <c r="F82" s="190"/>
    </row>
    <row r="83" spans="3:6" ht="245.25" customHeight="1" x14ac:dyDescent="0.25">
      <c r="C83" s="207"/>
      <c r="D83" s="263" t="s">
        <v>792</v>
      </c>
      <c r="E83" s="209">
        <v>5077.3999999999996</v>
      </c>
      <c r="F83" s="190"/>
    </row>
    <row r="84" spans="3:6" ht="36" customHeight="1" x14ac:dyDescent="0.25">
      <c r="C84" s="207"/>
      <c r="D84" s="263" t="s">
        <v>793</v>
      </c>
      <c r="E84" s="209">
        <f>335.551</f>
        <v>335.55099999999999</v>
      </c>
      <c r="F84" s="190"/>
    </row>
    <row r="85" spans="3:6" ht="36.75" customHeight="1" x14ac:dyDescent="0.25">
      <c r="C85" s="207" t="s">
        <v>794</v>
      </c>
      <c r="D85" s="264" t="s">
        <v>795</v>
      </c>
      <c r="E85" s="209">
        <f>E86+E99+E100+E102+E103+E104+E101</f>
        <v>265655.03912000003</v>
      </c>
      <c r="F85" s="190"/>
    </row>
    <row r="86" spans="3:6" ht="46.5" customHeight="1" x14ac:dyDescent="0.25">
      <c r="C86" s="207" t="s">
        <v>796</v>
      </c>
      <c r="D86" s="265" t="s">
        <v>797</v>
      </c>
      <c r="E86" s="228">
        <f>E87+E88+E89+E90+E91+E92+E93+E94+E95+E96+E97+E98</f>
        <v>255967.30000000002</v>
      </c>
      <c r="F86" s="266"/>
    </row>
    <row r="87" spans="3:6" ht="54" customHeight="1" x14ac:dyDescent="0.25">
      <c r="C87" s="207"/>
      <c r="D87" s="267" t="s">
        <v>798</v>
      </c>
      <c r="E87" s="268">
        <f>218995.8+4177.1+3836.8+15435.2</f>
        <v>242444.9</v>
      </c>
    </row>
    <row r="88" spans="3:6" ht="53.25" customHeight="1" x14ac:dyDescent="0.25">
      <c r="C88" s="207"/>
      <c r="D88" s="267" t="s">
        <v>799</v>
      </c>
      <c r="E88" s="269">
        <v>3.9</v>
      </c>
    </row>
    <row r="89" spans="3:6" ht="64.900000000000006" customHeight="1" x14ac:dyDescent="0.25">
      <c r="C89" s="207"/>
      <c r="D89" s="267" t="s">
        <v>800</v>
      </c>
      <c r="E89" s="269">
        <v>421</v>
      </c>
    </row>
    <row r="90" spans="3:6" ht="51" customHeight="1" x14ac:dyDescent="0.25">
      <c r="C90" s="207"/>
      <c r="D90" s="267" t="s">
        <v>801</v>
      </c>
      <c r="E90" s="269">
        <v>881.1</v>
      </c>
    </row>
    <row r="91" spans="3:6" ht="95.25" customHeight="1" x14ac:dyDescent="0.25">
      <c r="C91" s="207"/>
      <c r="D91" s="270" t="s">
        <v>802</v>
      </c>
      <c r="E91" s="269">
        <v>9.4</v>
      </c>
    </row>
    <row r="92" spans="3:6" ht="96.6" customHeight="1" x14ac:dyDescent="0.25">
      <c r="C92" s="207"/>
      <c r="D92" s="271" t="s">
        <v>803</v>
      </c>
      <c r="E92" s="269">
        <v>1.2</v>
      </c>
    </row>
    <row r="93" spans="3:6" ht="112.5" customHeight="1" x14ac:dyDescent="0.25">
      <c r="C93" s="207"/>
      <c r="D93" s="272" t="s">
        <v>804</v>
      </c>
      <c r="E93" s="269">
        <f>7168.8+463</f>
        <v>7631.8</v>
      </c>
    </row>
    <row r="94" spans="3:6" ht="105.75" customHeight="1" x14ac:dyDescent="0.25">
      <c r="C94" s="207"/>
      <c r="D94" s="272" t="s">
        <v>805</v>
      </c>
      <c r="E94" s="269">
        <v>286.7</v>
      </c>
    </row>
    <row r="95" spans="3:6" ht="33" customHeight="1" x14ac:dyDescent="0.25">
      <c r="C95" s="207"/>
      <c r="D95" s="273" t="s">
        <v>806</v>
      </c>
      <c r="E95" s="269">
        <v>3738.8</v>
      </c>
    </row>
    <row r="96" spans="3:6" ht="63" x14ac:dyDescent="0.25">
      <c r="C96" s="207"/>
      <c r="D96" s="274" t="s">
        <v>807</v>
      </c>
      <c r="E96" s="269">
        <v>395.1</v>
      </c>
    </row>
    <row r="97" spans="3:5" ht="63" x14ac:dyDescent="0.25">
      <c r="C97" s="207"/>
      <c r="D97" s="274" t="s">
        <v>808</v>
      </c>
      <c r="E97" s="269">
        <v>43.7</v>
      </c>
    </row>
    <row r="98" spans="3:5" ht="81" customHeight="1" x14ac:dyDescent="0.25">
      <c r="C98" s="207"/>
      <c r="D98" s="275" t="s">
        <v>809</v>
      </c>
      <c r="E98" s="269">
        <v>109.7</v>
      </c>
    </row>
    <row r="99" spans="3:5" ht="86.25" customHeight="1" x14ac:dyDescent="0.25">
      <c r="C99" s="276" t="s">
        <v>810</v>
      </c>
      <c r="D99" s="277" t="s">
        <v>811</v>
      </c>
      <c r="E99" s="228">
        <v>6485.07024</v>
      </c>
    </row>
    <row r="100" spans="3:5" ht="86.25" customHeight="1" x14ac:dyDescent="0.25">
      <c r="C100" s="207" t="s">
        <v>812</v>
      </c>
      <c r="D100" s="278" t="s">
        <v>813</v>
      </c>
      <c r="E100" s="209">
        <v>52.2</v>
      </c>
    </row>
    <row r="101" spans="3:5" ht="131.25" customHeight="1" x14ac:dyDescent="0.25">
      <c r="C101" s="279" t="s">
        <v>814</v>
      </c>
      <c r="D101" s="280" t="s">
        <v>648</v>
      </c>
      <c r="E101" s="209">
        <v>1301.58</v>
      </c>
    </row>
    <row r="102" spans="3:5" ht="65.25" customHeight="1" x14ac:dyDescent="0.25">
      <c r="C102" s="279" t="s">
        <v>815</v>
      </c>
      <c r="D102" s="280" t="s">
        <v>816</v>
      </c>
      <c r="E102" s="209">
        <f>2.9+186.32</f>
        <v>189.22</v>
      </c>
    </row>
    <row r="103" spans="3:5" ht="51.75" customHeight="1" x14ac:dyDescent="0.25">
      <c r="C103" s="207" t="s">
        <v>817</v>
      </c>
      <c r="D103" s="281" t="s">
        <v>818</v>
      </c>
      <c r="E103" s="209">
        <v>1596</v>
      </c>
    </row>
    <row r="104" spans="3:5" ht="35.25" customHeight="1" x14ac:dyDescent="0.25">
      <c r="C104" s="276" t="s">
        <v>819</v>
      </c>
      <c r="D104" s="278" t="s">
        <v>820</v>
      </c>
      <c r="E104" s="209">
        <f>E105</f>
        <v>63.668880000000001</v>
      </c>
    </row>
    <row r="105" spans="3:5" ht="69" customHeight="1" x14ac:dyDescent="0.25">
      <c r="C105" s="207"/>
      <c r="D105" s="282" t="s">
        <v>821</v>
      </c>
      <c r="E105" s="209">
        <v>63.668880000000001</v>
      </c>
    </row>
    <row r="106" spans="3:5" ht="21.75" customHeight="1" x14ac:dyDescent="0.25">
      <c r="C106" s="283" t="s">
        <v>822</v>
      </c>
      <c r="D106" s="284" t="s">
        <v>823</v>
      </c>
      <c r="E106" s="209">
        <f>E107+E112</f>
        <v>21494.92787</v>
      </c>
    </row>
    <row r="107" spans="3:5" ht="86.25" customHeight="1" x14ac:dyDescent="0.25">
      <c r="C107" s="283" t="s">
        <v>824</v>
      </c>
      <c r="D107" s="284" t="s">
        <v>825</v>
      </c>
      <c r="E107" s="209">
        <f>E108+E109+E110+E111</f>
        <v>8896.3818699999993</v>
      </c>
    </row>
    <row r="108" spans="3:5" ht="15.75" x14ac:dyDescent="0.25">
      <c r="C108" s="283"/>
      <c r="D108" s="284" t="s">
        <v>567</v>
      </c>
      <c r="E108" s="209">
        <f>6144.3+296.27305+1315.008+227+125.20082</f>
        <v>8107.7818699999998</v>
      </c>
    </row>
    <row r="109" spans="3:5" ht="15.75" x14ac:dyDescent="0.25">
      <c r="C109" s="283"/>
      <c r="D109" s="284" t="s">
        <v>568</v>
      </c>
      <c r="E109" s="209">
        <v>461.1</v>
      </c>
    </row>
    <row r="110" spans="3:5" ht="15.75" x14ac:dyDescent="0.25">
      <c r="C110" s="283"/>
      <c r="D110" s="284" t="s">
        <v>826</v>
      </c>
      <c r="E110" s="209">
        <v>166.4</v>
      </c>
    </row>
    <row r="111" spans="3:5" ht="15.75" x14ac:dyDescent="0.25">
      <c r="C111" s="283"/>
      <c r="D111" s="284" t="s">
        <v>569</v>
      </c>
      <c r="E111" s="209">
        <v>161.1</v>
      </c>
    </row>
    <row r="112" spans="3:5" ht="37.5" customHeight="1" x14ac:dyDescent="0.25">
      <c r="C112" s="285" t="s">
        <v>827</v>
      </c>
      <c r="D112" s="286" t="s">
        <v>828</v>
      </c>
      <c r="E112" s="287">
        <f>E114+E113</f>
        <v>12598.546</v>
      </c>
    </row>
    <row r="113" spans="3:6" ht="48.75" customHeight="1" x14ac:dyDescent="0.25">
      <c r="C113" s="285"/>
      <c r="D113" s="286" t="s">
        <v>829</v>
      </c>
      <c r="E113" s="288">
        <v>12154.65</v>
      </c>
    </row>
    <row r="114" spans="3:6" ht="35.25" customHeight="1" x14ac:dyDescent="0.25">
      <c r="C114" s="289"/>
      <c r="D114" s="290" t="s">
        <v>830</v>
      </c>
      <c r="E114" s="287">
        <f>1315.008+443.896-1315.008</f>
        <v>443.89599999999996</v>
      </c>
      <c r="F114" s="291" t="s">
        <v>505</v>
      </c>
    </row>
  </sheetData>
  <mergeCells count="2">
    <mergeCell ref="C11:E11"/>
    <mergeCell ref="D4:F4"/>
  </mergeCells>
  <pageMargins left="0.38" right="0.17" top="0.22" bottom="0.17" header="0.19" footer="0.17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94"/>
  <sheetViews>
    <sheetView view="pageBreakPreview" zoomScaleSheetLayoutView="100" zoomScalePageLayoutView="75" workbookViewId="0">
      <selection activeCell="C4" sqref="C4:D4"/>
    </sheetView>
  </sheetViews>
  <sheetFormatPr defaultRowHeight="14.25" x14ac:dyDescent="0.2"/>
  <cols>
    <col min="1" max="1" width="14.42578125" style="1" customWidth="1"/>
    <col min="2" max="2" width="5.42578125" style="2" customWidth="1"/>
    <col min="3" max="3" width="67.42578125" style="2" customWidth="1"/>
    <col min="4" max="4" width="13.5703125" style="18" customWidth="1"/>
    <col min="5" max="5" width="3.28515625" style="2" customWidth="1"/>
    <col min="6" max="6" width="16.85546875" style="2" customWidth="1"/>
    <col min="7" max="7" width="14.7109375" style="2" customWidth="1"/>
    <col min="8" max="16384" width="9.140625" style="2"/>
  </cols>
  <sheetData>
    <row r="1" spans="1:4" ht="15" x14ac:dyDescent="0.25">
      <c r="C1" s="317" t="s">
        <v>541</v>
      </c>
      <c r="D1" s="317"/>
    </row>
    <row r="2" spans="1:4" ht="15" x14ac:dyDescent="0.25">
      <c r="C2" s="315" t="s">
        <v>0</v>
      </c>
      <c r="D2" s="315"/>
    </row>
    <row r="3" spans="1:4" ht="15" x14ac:dyDescent="0.25">
      <c r="C3" s="315" t="s">
        <v>1</v>
      </c>
      <c r="D3" s="315"/>
    </row>
    <row r="4" spans="1:4" ht="15" x14ac:dyDescent="0.25">
      <c r="C4" s="315" t="s">
        <v>832</v>
      </c>
      <c r="D4" s="315"/>
    </row>
    <row r="6" spans="1:4" ht="15" x14ac:dyDescent="0.25">
      <c r="C6" s="317" t="s">
        <v>515</v>
      </c>
      <c r="D6" s="317"/>
    </row>
    <row r="7" spans="1:4" ht="15" x14ac:dyDescent="0.25">
      <c r="C7" s="315" t="s">
        <v>0</v>
      </c>
      <c r="D7" s="315"/>
    </row>
    <row r="8" spans="1:4" ht="15" x14ac:dyDescent="0.25">
      <c r="C8" s="315" t="s">
        <v>1</v>
      </c>
      <c r="D8" s="315"/>
    </row>
    <row r="9" spans="1:4" ht="15" x14ac:dyDescent="0.25">
      <c r="C9" s="315" t="s">
        <v>2</v>
      </c>
      <c r="D9" s="315"/>
    </row>
    <row r="10" spans="1:4" ht="15" x14ac:dyDescent="0.25">
      <c r="C10" s="3"/>
      <c r="D10" s="3"/>
    </row>
    <row r="11" spans="1:4" ht="15" x14ac:dyDescent="0.25">
      <c r="C11" s="3"/>
      <c r="D11" s="4"/>
    </row>
    <row r="12" spans="1:4" ht="44.25" customHeight="1" x14ac:dyDescent="0.2">
      <c r="A12" s="316" t="s">
        <v>3</v>
      </c>
      <c r="B12" s="316"/>
      <c r="C12" s="316"/>
      <c r="D12" s="316"/>
    </row>
    <row r="13" spans="1:4" x14ac:dyDescent="0.2">
      <c r="B13" s="5"/>
      <c r="C13" s="5"/>
      <c r="D13" s="6"/>
    </row>
    <row r="14" spans="1:4" ht="18" customHeight="1" x14ac:dyDescent="0.2">
      <c r="A14" s="7" t="s">
        <v>4</v>
      </c>
      <c r="B14" s="7" t="s">
        <v>5</v>
      </c>
      <c r="C14" s="7" t="s">
        <v>6</v>
      </c>
      <c r="D14" s="7" t="s">
        <v>7</v>
      </c>
    </row>
    <row r="15" spans="1:4" ht="14.25" customHeight="1" x14ac:dyDescent="0.2">
      <c r="A15" s="49">
        <v>1</v>
      </c>
      <c r="B15" s="49">
        <v>2</v>
      </c>
      <c r="C15" s="49">
        <v>3</v>
      </c>
      <c r="D15" s="49">
        <v>4</v>
      </c>
    </row>
    <row r="16" spans="1:4" ht="36.75" customHeight="1" x14ac:dyDescent="0.25">
      <c r="A16" s="50" t="s">
        <v>8</v>
      </c>
      <c r="B16" s="51"/>
      <c r="C16" s="52" t="s">
        <v>9</v>
      </c>
      <c r="D16" s="53">
        <f>D17+D29+D40+D65</f>
        <v>19546.36</v>
      </c>
    </row>
    <row r="17" spans="1:4" ht="19.5" customHeight="1" x14ac:dyDescent="0.25">
      <c r="A17" s="50" t="s">
        <v>10</v>
      </c>
      <c r="B17" s="51"/>
      <c r="C17" s="52" t="s">
        <v>11</v>
      </c>
      <c r="D17" s="53">
        <f>D18+D21+D26</f>
        <v>14469.5</v>
      </c>
    </row>
    <row r="18" spans="1:4" ht="37.5" customHeight="1" x14ac:dyDescent="0.25">
      <c r="A18" s="50" t="s">
        <v>12</v>
      </c>
      <c r="B18" s="54"/>
      <c r="C18" s="54" t="s">
        <v>536</v>
      </c>
      <c r="D18" s="53">
        <f>D19</f>
        <v>14142.8</v>
      </c>
    </row>
    <row r="19" spans="1:4" ht="32.25" customHeight="1" x14ac:dyDescent="0.25">
      <c r="A19" s="50" t="s">
        <v>14</v>
      </c>
      <c r="B19" s="55"/>
      <c r="C19" s="55" t="s">
        <v>15</v>
      </c>
      <c r="D19" s="53">
        <f>D20</f>
        <v>14142.8</v>
      </c>
    </row>
    <row r="20" spans="1:4" ht="39" customHeight="1" x14ac:dyDescent="0.25">
      <c r="A20" s="50"/>
      <c r="B20" s="56" t="s">
        <v>16</v>
      </c>
      <c r="C20" s="57" t="s">
        <v>17</v>
      </c>
      <c r="D20" s="53">
        <v>14142.8</v>
      </c>
    </row>
    <row r="21" spans="1:4" ht="48" customHeight="1" x14ac:dyDescent="0.25">
      <c r="A21" s="50" t="s">
        <v>18</v>
      </c>
      <c r="B21" s="54"/>
      <c r="C21" s="54" t="s">
        <v>19</v>
      </c>
      <c r="D21" s="53">
        <f>D22+D24</f>
        <v>40</v>
      </c>
    </row>
    <row r="22" spans="1:4" ht="33.75" customHeight="1" x14ac:dyDescent="0.25">
      <c r="A22" s="50" t="s">
        <v>20</v>
      </c>
      <c r="B22" s="58"/>
      <c r="C22" s="58" t="s">
        <v>21</v>
      </c>
      <c r="D22" s="53">
        <f>D23</f>
        <v>15</v>
      </c>
    </row>
    <row r="23" spans="1:4" ht="39" customHeight="1" x14ac:dyDescent="0.25">
      <c r="A23" s="50"/>
      <c r="B23" s="56" t="s">
        <v>16</v>
      </c>
      <c r="C23" s="57" t="s">
        <v>17</v>
      </c>
      <c r="D23" s="53">
        <v>15</v>
      </c>
    </row>
    <row r="24" spans="1:4" ht="37.5" customHeight="1" x14ac:dyDescent="0.25">
      <c r="A24" s="50" t="s">
        <v>22</v>
      </c>
      <c r="B24" s="58"/>
      <c r="C24" s="58" t="s">
        <v>23</v>
      </c>
      <c r="D24" s="53">
        <f>D25</f>
        <v>25</v>
      </c>
    </row>
    <row r="25" spans="1:4" ht="40.5" customHeight="1" x14ac:dyDescent="0.25">
      <c r="A25" s="50"/>
      <c r="B25" s="56" t="s">
        <v>16</v>
      </c>
      <c r="C25" s="57" t="s">
        <v>17</v>
      </c>
      <c r="D25" s="53">
        <v>25</v>
      </c>
    </row>
    <row r="26" spans="1:4" ht="82.5" customHeight="1" x14ac:dyDescent="0.25">
      <c r="A26" s="50" t="s">
        <v>24</v>
      </c>
      <c r="B26" s="56"/>
      <c r="C26" s="57" t="s">
        <v>25</v>
      </c>
      <c r="D26" s="53">
        <f>D27</f>
        <v>286.7</v>
      </c>
    </row>
    <row r="27" spans="1:4" ht="80.25" customHeight="1" x14ac:dyDescent="0.25">
      <c r="A27" s="50" t="s">
        <v>26</v>
      </c>
      <c r="B27" s="56"/>
      <c r="C27" s="57" t="s">
        <v>27</v>
      </c>
      <c r="D27" s="53">
        <f>D28</f>
        <v>286.7</v>
      </c>
    </row>
    <row r="28" spans="1:4" ht="40.5" customHeight="1" x14ac:dyDescent="0.25">
      <c r="A28" s="50"/>
      <c r="B28" s="56" t="s">
        <v>16</v>
      </c>
      <c r="C28" s="57" t="s">
        <v>17</v>
      </c>
      <c r="D28" s="53">
        <v>286.7</v>
      </c>
    </row>
    <row r="29" spans="1:4" ht="18.75" customHeight="1" x14ac:dyDescent="0.25">
      <c r="A29" s="50" t="s">
        <v>28</v>
      </c>
      <c r="B29" s="62"/>
      <c r="C29" s="62" t="s">
        <v>29</v>
      </c>
      <c r="D29" s="8">
        <f>D30+D35</f>
        <v>905</v>
      </c>
    </row>
    <row r="30" spans="1:4" ht="36" customHeight="1" x14ac:dyDescent="0.25">
      <c r="A30" s="50" t="s">
        <v>30</v>
      </c>
      <c r="B30" s="54"/>
      <c r="C30" s="54" t="s">
        <v>31</v>
      </c>
      <c r="D30" s="8">
        <f>D31+D33</f>
        <v>830</v>
      </c>
    </row>
    <row r="31" spans="1:4" ht="36" customHeight="1" x14ac:dyDescent="0.25">
      <c r="A31" s="50" t="s">
        <v>32</v>
      </c>
      <c r="B31" s="58"/>
      <c r="C31" s="58" t="s">
        <v>33</v>
      </c>
      <c r="D31" s="8">
        <f>D32</f>
        <v>800</v>
      </c>
    </row>
    <row r="32" spans="1:4" ht="33" customHeight="1" x14ac:dyDescent="0.25">
      <c r="A32" s="50"/>
      <c r="B32" s="56" t="s">
        <v>16</v>
      </c>
      <c r="C32" s="57" t="s">
        <v>17</v>
      </c>
      <c r="D32" s="8">
        <v>800</v>
      </c>
    </row>
    <row r="33" spans="1:4" ht="33" customHeight="1" x14ac:dyDescent="0.25">
      <c r="A33" s="50" t="s">
        <v>34</v>
      </c>
      <c r="B33" s="58"/>
      <c r="C33" s="58" t="s">
        <v>35</v>
      </c>
      <c r="D33" s="8">
        <f>D34</f>
        <v>30</v>
      </c>
    </row>
    <row r="34" spans="1:4" ht="30" customHeight="1" x14ac:dyDescent="0.25">
      <c r="A34" s="50"/>
      <c r="B34" s="56" t="s">
        <v>16</v>
      </c>
      <c r="C34" s="57" t="s">
        <v>17</v>
      </c>
      <c r="D34" s="8">
        <v>30</v>
      </c>
    </row>
    <row r="35" spans="1:4" ht="33" customHeight="1" x14ac:dyDescent="0.25">
      <c r="A35" s="50" t="s">
        <v>36</v>
      </c>
      <c r="B35" s="54"/>
      <c r="C35" s="54" t="s">
        <v>37</v>
      </c>
      <c r="D35" s="8">
        <f>D36+D38</f>
        <v>75</v>
      </c>
    </row>
    <row r="36" spans="1:4" ht="33" customHeight="1" x14ac:dyDescent="0.25">
      <c r="A36" s="50" t="s">
        <v>38</v>
      </c>
      <c r="B36" s="54"/>
      <c r="C36" s="58" t="s">
        <v>39</v>
      </c>
      <c r="D36" s="8">
        <f>D37</f>
        <v>25</v>
      </c>
    </row>
    <row r="37" spans="1:4" ht="35.25" customHeight="1" x14ac:dyDescent="0.25">
      <c r="A37" s="50"/>
      <c r="B37" s="9" t="s">
        <v>16</v>
      </c>
      <c r="C37" s="57" t="s">
        <v>17</v>
      </c>
      <c r="D37" s="8">
        <v>25</v>
      </c>
    </row>
    <row r="38" spans="1:4" ht="35.25" customHeight="1" x14ac:dyDescent="0.25">
      <c r="A38" s="50" t="s">
        <v>40</v>
      </c>
      <c r="B38" s="58"/>
      <c r="C38" s="58" t="s">
        <v>41</v>
      </c>
      <c r="D38" s="8">
        <f>D39</f>
        <v>50</v>
      </c>
    </row>
    <row r="39" spans="1:4" ht="35.25" customHeight="1" x14ac:dyDescent="0.25">
      <c r="A39" s="50"/>
      <c r="B39" s="56" t="s">
        <v>16</v>
      </c>
      <c r="C39" s="57" t="s">
        <v>17</v>
      </c>
      <c r="D39" s="8">
        <v>50</v>
      </c>
    </row>
    <row r="40" spans="1:4" ht="20.25" customHeight="1" x14ac:dyDescent="0.25">
      <c r="A40" s="50" t="s">
        <v>42</v>
      </c>
      <c r="B40" s="62"/>
      <c r="C40" s="62" t="s">
        <v>43</v>
      </c>
      <c r="D40" s="8">
        <f>D41+D46+D51+D56</f>
        <v>4151.8600000000006</v>
      </c>
    </row>
    <row r="41" spans="1:4" ht="35.25" customHeight="1" x14ac:dyDescent="0.25">
      <c r="A41" s="50" t="s">
        <v>44</v>
      </c>
      <c r="B41" s="63"/>
      <c r="C41" s="63" t="s">
        <v>45</v>
      </c>
      <c r="D41" s="8">
        <f>D42+D44</f>
        <v>30</v>
      </c>
    </row>
    <row r="42" spans="1:4" ht="35.25" customHeight="1" x14ac:dyDescent="0.25">
      <c r="A42" s="50" t="s">
        <v>46</v>
      </c>
      <c r="B42" s="55"/>
      <c r="C42" s="55" t="s">
        <v>47</v>
      </c>
      <c r="D42" s="8">
        <f>D43</f>
        <v>20</v>
      </c>
    </row>
    <row r="43" spans="1:4" ht="35.25" customHeight="1" x14ac:dyDescent="0.25">
      <c r="A43" s="50"/>
      <c r="B43" s="56" t="s">
        <v>16</v>
      </c>
      <c r="C43" s="57" t="s">
        <v>17</v>
      </c>
      <c r="D43" s="8">
        <v>20</v>
      </c>
    </row>
    <row r="44" spans="1:4" ht="35.25" customHeight="1" x14ac:dyDescent="0.25">
      <c r="A44" s="50" t="s">
        <v>48</v>
      </c>
      <c r="B44" s="55"/>
      <c r="C44" s="55" t="s">
        <v>49</v>
      </c>
      <c r="D44" s="8">
        <f>D45</f>
        <v>10</v>
      </c>
    </row>
    <row r="45" spans="1:4" ht="35.25" customHeight="1" x14ac:dyDescent="0.25">
      <c r="A45" s="50"/>
      <c r="B45" s="56" t="s">
        <v>16</v>
      </c>
      <c r="C45" s="57" t="s">
        <v>17</v>
      </c>
      <c r="D45" s="8">
        <v>10</v>
      </c>
    </row>
    <row r="46" spans="1:4" ht="35.25" customHeight="1" x14ac:dyDescent="0.25">
      <c r="A46" s="50" t="s">
        <v>50</v>
      </c>
      <c r="B46" s="63"/>
      <c r="C46" s="63" t="s">
        <v>51</v>
      </c>
      <c r="D46" s="8">
        <f>D47+D49</f>
        <v>70</v>
      </c>
    </row>
    <row r="47" spans="1:4" ht="35.25" customHeight="1" x14ac:dyDescent="0.25">
      <c r="A47" s="50" t="s">
        <v>52</v>
      </c>
      <c r="B47" s="55"/>
      <c r="C47" s="55" t="s">
        <v>53</v>
      </c>
      <c r="D47" s="8">
        <f>D48</f>
        <v>30</v>
      </c>
    </row>
    <row r="48" spans="1:4" ht="35.25" customHeight="1" x14ac:dyDescent="0.25">
      <c r="A48" s="50"/>
      <c r="B48" s="56" t="s">
        <v>16</v>
      </c>
      <c r="C48" s="57" t="s">
        <v>17</v>
      </c>
      <c r="D48" s="8">
        <v>30</v>
      </c>
    </row>
    <row r="49" spans="1:4" ht="35.25" customHeight="1" x14ac:dyDescent="0.25">
      <c r="A49" s="50" t="s">
        <v>54</v>
      </c>
      <c r="B49" s="55"/>
      <c r="C49" s="55" t="s">
        <v>55</v>
      </c>
      <c r="D49" s="8">
        <f>D50</f>
        <v>40</v>
      </c>
    </row>
    <row r="50" spans="1:4" ht="35.25" customHeight="1" x14ac:dyDescent="0.25">
      <c r="A50" s="50"/>
      <c r="B50" s="56" t="s">
        <v>16</v>
      </c>
      <c r="C50" s="57" t="s">
        <v>17</v>
      </c>
      <c r="D50" s="8">
        <v>40</v>
      </c>
    </row>
    <row r="51" spans="1:4" ht="38.25" customHeight="1" x14ac:dyDescent="0.25">
      <c r="A51" s="50" t="s">
        <v>56</v>
      </c>
      <c r="B51" s="63"/>
      <c r="C51" s="63" t="s">
        <v>57</v>
      </c>
      <c r="D51" s="8">
        <f>D52+D54</f>
        <v>175</v>
      </c>
    </row>
    <row r="52" spans="1:4" ht="48" customHeight="1" x14ac:dyDescent="0.25">
      <c r="A52" s="50" t="s">
        <v>58</v>
      </c>
      <c r="B52" s="55"/>
      <c r="C52" s="55" t="s">
        <v>59</v>
      </c>
      <c r="D52" s="8">
        <f>D53</f>
        <v>155</v>
      </c>
    </row>
    <row r="53" spans="1:4" ht="43.5" customHeight="1" x14ac:dyDescent="0.25">
      <c r="A53" s="50"/>
      <c r="B53" s="56" t="s">
        <v>16</v>
      </c>
      <c r="C53" s="57" t="s">
        <v>17</v>
      </c>
      <c r="D53" s="8">
        <v>155</v>
      </c>
    </row>
    <row r="54" spans="1:4" ht="35.25" customHeight="1" x14ac:dyDescent="0.25">
      <c r="A54" s="50" t="s">
        <v>60</v>
      </c>
      <c r="B54" s="55"/>
      <c r="C54" s="55" t="s">
        <v>61</v>
      </c>
      <c r="D54" s="8">
        <f>D55</f>
        <v>20</v>
      </c>
    </row>
    <row r="55" spans="1:4" ht="35.25" customHeight="1" x14ac:dyDescent="0.25">
      <c r="A55" s="50"/>
      <c r="B55" s="56" t="s">
        <v>16</v>
      </c>
      <c r="C55" s="57" t="s">
        <v>17</v>
      </c>
      <c r="D55" s="8">
        <v>20</v>
      </c>
    </row>
    <row r="56" spans="1:4" ht="35.25" customHeight="1" x14ac:dyDescent="0.25">
      <c r="A56" s="50" t="s">
        <v>62</v>
      </c>
      <c r="B56" s="63"/>
      <c r="C56" s="63" t="s">
        <v>63</v>
      </c>
      <c r="D56" s="8">
        <f>D60+D57+D63</f>
        <v>3876.86</v>
      </c>
    </row>
    <row r="57" spans="1:4" ht="19.5" customHeight="1" x14ac:dyDescent="0.25">
      <c r="A57" s="64" t="s">
        <v>521</v>
      </c>
      <c r="B57" s="63"/>
      <c r="C57" s="65" t="s">
        <v>522</v>
      </c>
      <c r="D57" s="8">
        <f>D58+D59</f>
        <v>887.79200000000003</v>
      </c>
    </row>
    <row r="58" spans="1:4" ht="21.75" customHeight="1" x14ac:dyDescent="0.25">
      <c r="A58" s="50"/>
      <c r="B58" s="56" t="s">
        <v>65</v>
      </c>
      <c r="C58" s="66" t="s">
        <v>66</v>
      </c>
      <c r="D58" s="8">
        <v>443.89600000000002</v>
      </c>
    </row>
    <row r="59" spans="1:4" ht="22.5" customHeight="1" x14ac:dyDescent="0.25">
      <c r="A59" s="50"/>
      <c r="B59" s="60" t="s">
        <v>164</v>
      </c>
      <c r="C59" s="61" t="s">
        <v>165</v>
      </c>
      <c r="D59" s="8">
        <v>443.89600000000002</v>
      </c>
    </row>
    <row r="60" spans="1:4" ht="20.25" customHeight="1" x14ac:dyDescent="0.25">
      <c r="A60" s="50" t="s">
        <v>523</v>
      </c>
      <c r="B60" s="55"/>
      <c r="C60" s="55" t="s">
        <v>64</v>
      </c>
      <c r="D60" s="8">
        <f>D61+D62</f>
        <v>2402.2240000000002</v>
      </c>
    </row>
    <row r="61" spans="1:4" ht="21" customHeight="1" x14ac:dyDescent="0.25">
      <c r="A61" s="50"/>
      <c r="B61" s="56" t="s">
        <v>65</v>
      </c>
      <c r="C61" s="66" t="s">
        <v>66</v>
      </c>
      <c r="D61" s="8">
        <v>1531.1120000000001</v>
      </c>
    </row>
    <row r="62" spans="1:4" ht="21" customHeight="1" x14ac:dyDescent="0.25">
      <c r="A62" s="50"/>
      <c r="B62" s="60" t="s">
        <v>164</v>
      </c>
      <c r="C62" s="61" t="s">
        <v>165</v>
      </c>
      <c r="D62" s="8">
        <v>871.11199999999997</v>
      </c>
    </row>
    <row r="63" spans="1:4" ht="21" customHeight="1" x14ac:dyDescent="0.25">
      <c r="A63" s="64" t="s">
        <v>530</v>
      </c>
      <c r="B63" s="60"/>
      <c r="C63" s="65" t="s">
        <v>522</v>
      </c>
      <c r="D63" s="8">
        <f>D64</f>
        <v>586.84400000000005</v>
      </c>
    </row>
    <row r="64" spans="1:4" ht="21" customHeight="1" x14ac:dyDescent="0.25">
      <c r="A64" s="50"/>
      <c r="B64" s="56" t="s">
        <v>65</v>
      </c>
      <c r="C64" s="66" t="s">
        <v>66</v>
      </c>
      <c r="D64" s="8">
        <v>586.84400000000005</v>
      </c>
    </row>
    <row r="65" spans="1:4" ht="20.25" customHeight="1" x14ac:dyDescent="0.25">
      <c r="A65" s="50" t="s">
        <v>67</v>
      </c>
      <c r="B65" s="61"/>
      <c r="C65" s="61" t="s">
        <v>68</v>
      </c>
      <c r="D65" s="8">
        <f>D66</f>
        <v>20</v>
      </c>
    </row>
    <row r="66" spans="1:4" ht="35.25" customHeight="1" x14ac:dyDescent="0.25">
      <c r="A66" s="50" t="s">
        <v>69</v>
      </c>
      <c r="B66" s="63"/>
      <c r="C66" s="63" t="s">
        <v>70</v>
      </c>
      <c r="D66" s="8">
        <f>D67</f>
        <v>20</v>
      </c>
    </row>
    <row r="67" spans="1:4" ht="35.25" customHeight="1" x14ac:dyDescent="0.25">
      <c r="A67" s="50" t="s">
        <v>71</v>
      </c>
      <c r="B67" s="55"/>
      <c r="C67" s="55" t="s">
        <v>72</v>
      </c>
      <c r="D67" s="8">
        <f>D68</f>
        <v>20</v>
      </c>
    </row>
    <row r="68" spans="1:4" ht="25.5" customHeight="1" x14ac:dyDescent="0.25">
      <c r="A68" s="50"/>
      <c r="B68" s="56" t="s">
        <v>65</v>
      </c>
      <c r="C68" s="66" t="s">
        <v>66</v>
      </c>
      <c r="D68" s="8">
        <v>20</v>
      </c>
    </row>
    <row r="69" spans="1:4" ht="33.75" customHeight="1" x14ac:dyDescent="0.25">
      <c r="A69" s="50" t="s">
        <v>75</v>
      </c>
      <c r="B69" s="67"/>
      <c r="C69" s="10" t="s">
        <v>76</v>
      </c>
      <c r="D69" s="53">
        <f>D70+D82+D91</f>
        <v>9280.6922500000001</v>
      </c>
    </row>
    <row r="70" spans="1:4" ht="22.5" customHeight="1" x14ac:dyDescent="0.25">
      <c r="A70" s="50" t="s">
        <v>77</v>
      </c>
      <c r="B70" s="63"/>
      <c r="C70" s="63" t="s">
        <v>78</v>
      </c>
      <c r="D70" s="53">
        <f>D74+D71+D77</f>
        <v>8669.6922500000001</v>
      </c>
    </row>
    <row r="71" spans="1:4" ht="34.5" customHeight="1" x14ac:dyDescent="0.25">
      <c r="A71" s="50" t="s">
        <v>79</v>
      </c>
      <c r="B71" s="68"/>
      <c r="C71" s="68" t="s">
        <v>80</v>
      </c>
      <c r="D71" s="53">
        <f>D72</f>
        <v>5673.3810000000003</v>
      </c>
    </row>
    <row r="72" spans="1:4" ht="39.75" customHeight="1" x14ac:dyDescent="0.25">
      <c r="A72" s="50" t="s">
        <v>81</v>
      </c>
      <c r="B72" s="55"/>
      <c r="C72" s="55" t="s">
        <v>15</v>
      </c>
      <c r="D72" s="53">
        <f>D73</f>
        <v>5673.3810000000003</v>
      </c>
    </row>
    <row r="73" spans="1:4" ht="36" customHeight="1" x14ac:dyDescent="0.25">
      <c r="A73" s="50"/>
      <c r="B73" s="56" t="s">
        <v>16</v>
      </c>
      <c r="C73" s="69" t="s">
        <v>17</v>
      </c>
      <c r="D73" s="53">
        <v>5673.3810000000003</v>
      </c>
    </row>
    <row r="74" spans="1:4" ht="45.6" customHeight="1" x14ac:dyDescent="0.25">
      <c r="A74" s="50" t="s">
        <v>82</v>
      </c>
      <c r="B74" s="63"/>
      <c r="C74" s="63" t="s">
        <v>83</v>
      </c>
      <c r="D74" s="53">
        <f>D75</f>
        <v>430</v>
      </c>
    </row>
    <row r="75" spans="1:4" ht="36" customHeight="1" x14ac:dyDescent="0.25">
      <c r="A75" s="50" t="s">
        <v>84</v>
      </c>
      <c r="B75" s="58"/>
      <c r="C75" s="10" t="s">
        <v>85</v>
      </c>
      <c r="D75" s="53">
        <f>D76</f>
        <v>430</v>
      </c>
    </row>
    <row r="76" spans="1:4" ht="35.25" customHeight="1" x14ac:dyDescent="0.25">
      <c r="A76" s="50"/>
      <c r="B76" s="56" t="s">
        <v>16</v>
      </c>
      <c r="C76" s="69" t="s">
        <v>17</v>
      </c>
      <c r="D76" s="53">
        <v>430</v>
      </c>
    </row>
    <row r="77" spans="1:4" ht="49.5" customHeight="1" x14ac:dyDescent="0.25">
      <c r="A77" s="50" t="s">
        <v>86</v>
      </c>
      <c r="B77" s="68"/>
      <c r="C77" s="68" t="s">
        <v>87</v>
      </c>
      <c r="D77" s="53">
        <f>D78+D80</f>
        <v>2566.3112500000002</v>
      </c>
    </row>
    <row r="78" spans="1:4" ht="35.25" customHeight="1" x14ac:dyDescent="0.25">
      <c r="A78" s="50" t="s">
        <v>88</v>
      </c>
      <c r="B78" s="58"/>
      <c r="C78" s="58" t="s">
        <v>89</v>
      </c>
      <c r="D78" s="53">
        <f>D79</f>
        <v>45</v>
      </c>
    </row>
    <row r="79" spans="1:4" ht="35.25" customHeight="1" x14ac:dyDescent="0.25">
      <c r="A79" s="50"/>
      <c r="B79" s="56" t="s">
        <v>16</v>
      </c>
      <c r="C79" s="69" t="s">
        <v>17</v>
      </c>
      <c r="D79" s="53">
        <v>45</v>
      </c>
    </row>
    <row r="80" spans="1:4" ht="49.5" customHeight="1" x14ac:dyDescent="0.25">
      <c r="A80" s="50" t="s">
        <v>552</v>
      </c>
      <c r="B80" s="58"/>
      <c r="C80" s="58" t="s">
        <v>553</v>
      </c>
      <c r="D80" s="53">
        <f>D81</f>
        <v>2521.3112500000002</v>
      </c>
    </row>
    <row r="81" spans="1:4" ht="35.25" customHeight="1" x14ac:dyDescent="0.25">
      <c r="A81" s="50"/>
      <c r="B81" s="56" t="s">
        <v>16</v>
      </c>
      <c r="C81" s="69" t="s">
        <v>17</v>
      </c>
      <c r="D81" s="53">
        <v>2521.3112500000002</v>
      </c>
    </row>
    <row r="82" spans="1:4" ht="36" customHeight="1" x14ac:dyDescent="0.25">
      <c r="A82" s="50" t="s">
        <v>90</v>
      </c>
      <c r="B82" s="63"/>
      <c r="C82" s="63" t="s">
        <v>91</v>
      </c>
      <c r="D82" s="53">
        <f>D83+D88</f>
        <v>525</v>
      </c>
    </row>
    <row r="83" spans="1:4" ht="48.75" customHeight="1" x14ac:dyDescent="0.25">
      <c r="A83" s="50" t="s">
        <v>92</v>
      </c>
      <c r="B83" s="63"/>
      <c r="C83" s="63" t="s">
        <v>93</v>
      </c>
      <c r="D83" s="53">
        <f>D84+D86</f>
        <v>495</v>
      </c>
    </row>
    <row r="84" spans="1:4" ht="30.75" customHeight="1" x14ac:dyDescent="0.25">
      <c r="A84" s="50" t="s">
        <v>94</v>
      </c>
      <c r="B84" s="58"/>
      <c r="C84" s="58" t="s">
        <v>95</v>
      </c>
      <c r="D84" s="53">
        <f>D85</f>
        <v>450</v>
      </c>
    </row>
    <row r="85" spans="1:4" ht="35.25" customHeight="1" x14ac:dyDescent="0.25">
      <c r="A85" s="50"/>
      <c r="B85" s="56" t="s">
        <v>16</v>
      </c>
      <c r="C85" s="69" t="s">
        <v>17</v>
      </c>
      <c r="D85" s="53">
        <v>450</v>
      </c>
    </row>
    <row r="86" spans="1:4" ht="35.25" customHeight="1" x14ac:dyDescent="0.25">
      <c r="A86" s="50" t="s">
        <v>96</v>
      </c>
      <c r="B86" s="58"/>
      <c r="C86" s="58" t="s">
        <v>97</v>
      </c>
      <c r="D86" s="53">
        <f>D87</f>
        <v>45</v>
      </c>
    </row>
    <row r="87" spans="1:4" ht="35.25" customHeight="1" x14ac:dyDescent="0.25">
      <c r="A87" s="50"/>
      <c r="B87" s="56" t="s">
        <v>16</v>
      </c>
      <c r="C87" s="69" t="s">
        <v>17</v>
      </c>
      <c r="D87" s="53">
        <v>45</v>
      </c>
    </row>
    <row r="88" spans="1:4" ht="34.15" customHeight="1" x14ac:dyDescent="0.25">
      <c r="A88" s="50" t="s">
        <v>98</v>
      </c>
      <c r="B88" s="63"/>
      <c r="C88" s="63" t="s">
        <v>99</v>
      </c>
      <c r="D88" s="53">
        <f>D89</f>
        <v>30</v>
      </c>
    </row>
    <row r="89" spans="1:4" ht="33.75" customHeight="1" x14ac:dyDescent="0.25">
      <c r="A89" s="50" t="s">
        <v>100</v>
      </c>
      <c r="B89" s="58"/>
      <c r="C89" s="58" t="s">
        <v>101</v>
      </c>
      <c r="D89" s="53">
        <f>D90</f>
        <v>30</v>
      </c>
    </row>
    <row r="90" spans="1:4" ht="36" customHeight="1" x14ac:dyDescent="0.25">
      <c r="A90" s="50"/>
      <c r="B90" s="56" t="s">
        <v>16</v>
      </c>
      <c r="C90" s="69" t="s">
        <v>17</v>
      </c>
      <c r="D90" s="53">
        <v>30</v>
      </c>
    </row>
    <row r="91" spans="1:4" ht="41.25" customHeight="1" x14ac:dyDescent="0.25">
      <c r="A91" s="50" t="s">
        <v>102</v>
      </c>
      <c r="B91" s="63"/>
      <c r="C91" s="63" t="s">
        <v>103</v>
      </c>
      <c r="D91" s="53">
        <f>D92+D97</f>
        <v>86</v>
      </c>
    </row>
    <row r="92" spans="1:4" ht="47.25" customHeight="1" x14ac:dyDescent="0.25">
      <c r="A92" s="50" t="s">
        <v>104</v>
      </c>
      <c r="B92" s="63"/>
      <c r="C92" s="63" t="s">
        <v>105</v>
      </c>
      <c r="D92" s="53">
        <f>D93+D95</f>
        <v>46</v>
      </c>
    </row>
    <row r="93" spans="1:4" ht="33" customHeight="1" x14ac:dyDescent="0.25">
      <c r="A93" s="50" t="s">
        <v>106</v>
      </c>
      <c r="B93" s="58"/>
      <c r="C93" s="58" t="s">
        <v>107</v>
      </c>
      <c r="D93" s="53">
        <f>D94</f>
        <v>5</v>
      </c>
    </row>
    <row r="94" spans="1:4" ht="37.5" customHeight="1" x14ac:dyDescent="0.25">
      <c r="A94" s="70"/>
      <c r="B94" s="56" t="s">
        <v>16</v>
      </c>
      <c r="C94" s="69" t="s">
        <v>17</v>
      </c>
      <c r="D94" s="53">
        <v>5</v>
      </c>
    </row>
    <row r="95" spans="1:4" ht="31.5" customHeight="1" x14ac:dyDescent="0.25">
      <c r="A95" s="50" t="s">
        <v>108</v>
      </c>
      <c r="B95" s="58"/>
      <c r="C95" s="58" t="s">
        <v>109</v>
      </c>
      <c r="D95" s="53">
        <f>D96</f>
        <v>41</v>
      </c>
    </row>
    <row r="96" spans="1:4" ht="37.5" customHeight="1" x14ac:dyDescent="0.25">
      <c r="A96" s="70"/>
      <c r="B96" s="56" t="s">
        <v>16</v>
      </c>
      <c r="C96" s="69" t="s">
        <v>17</v>
      </c>
      <c r="D96" s="53">
        <v>41</v>
      </c>
    </row>
    <row r="97" spans="1:4" ht="36" customHeight="1" x14ac:dyDescent="0.25">
      <c r="A97" s="50" t="s">
        <v>110</v>
      </c>
      <c r="B97" s="58"/>
      <c r="C97" s="58" t="s">
        <v>111</v>
      </c>
      <c r="D97" s="53">
        <f>D98</f>
        <v>40</v>
      </c>
    </row>
    <row r="98" spans="1:4" ht="36" customHeight="1" x14ac:dyDescent="0.25">
      <c r="A98" s="50" t="s">
        <v>112</v>
      </c>
      <c r="B98" s="58"/>
      <c r="C98" s="58" t="s">
        <v>113</v>
      </c>
      <c r="D98" s="53">
        <f>D99</f>
        <v>40</v>
      </c>
    </row>
    <row r="99" spans="1:4" ht="41.25" customHeight="1" x14ac:dyDescent="0.25">
      <c r="A99" s="70"/>
      <c r="B99" s="56" t="s">
        <v>16</v>
      </c>
      <c r="C99" s="69" t="s">
        <v>17</v>
      </c>
      <c r="D99" s="53">
        <v>40</v>
      </c>
    </row>
    <row r="100" spans="1:4" ht="36" customHeight="1" x14ac:dyDescent="0.25">
      <c r="A100" s="50" t="s">
        <v>114</v>
      </c>
      <c r="B100" s="293"/>
      <c r="C100" s="293" t="s">
        <v>115</v>
      </c>
      <c r="D100" s="8">
        <f>D101</f>
        <v>271</v>
      </c>
    </row>
    <row r="101" spans="1:4" ht="39" customHeight="1" x14ac:dyDescent="0.25">
      <c r="A101" s="50" t="s">
        <v>116</v>
      </c>
      <c r="B101" s="293"/>
      <c r="C101" s="62" t="s">
        <v>117</v>
      </c>
      <c r="D101" s="8">
        <f>D102+D105</f>
        <v>271</v>
      </c>
    </row>
    <row r="102" spans="1:4" ht="41.25" customHeight="1" x14ac:dyDescent="0.25">
      <c r="A102" s="50" t="s">
        <v>118</v>
      </c>
      <c r="B102" s="63"/>
      <c r="C102" s="63" t="s">
        <v>119</v>
      </c>
      <c r="D102" s="8">
        <f>D103</f>
        <v>66</v>
      </c>
    </row>
    <row r="103" spans="1:4" ht="33.75" customHeight="1" x14ac:dyDescent="0.25">
      <c r="A103" s="50" t="s">
        <v>120</v>
      </c>
      <c r="B103" s="58"/>
      <c r="C103" s="58" t="s">
        <v>121</v>
      </c>
      <c r="D103" s="8">
        <f>D104</f>
        <v>66</v>
      </c>
    </row>
    <row r="104" spans="1:4" ht="41.25" customHeight="1" x14ac:dyDescent="0.25">
      <c r="A104" s="71"/>
      <c r="B104" s="56" t="s">
        <v>16</v>
      </c>
      <c r="C104" s="69" t="s">
        <v>17</v>
      </c>
      <c r="D104" s="8">
        <v>66</v>
      </c>
    </row>
    <row r="105" spans="1:4" ht="49.5" customHeight="1" x14ac:dyDescent="0.25">
      <c r="A105" s="50" t="s">
        <v>122</v>
      </c>
      <c r="B105" s="63"/>
      <c r="C105" s="63" t="s">
        <v>123</v>
      </c>
      <c r="D105" s="8">
        <f>D106+D108</f>
        <v>205</v>
      </c>
    </row>
    <row r="106" spans="1:4" ht="24.75" customHeight="1" x14ac:dyDescent="0.25">
      <c r="A106" s="50" t="s">
        <v>124</v>
      </c>
      <c r="B106" s="58"/>
      <c r="C106" s="58" t="s">
        <v>125</v>
      </c>
      <c r="D106" s="8">
        <f>D107</f>
        <v>165</v>
      </c>
    </row>
    <row r="107" spans="1:4" ht="36.75" customHeight="1" x14ac:dyDescent="0.25">
      <c r="A107" s="71"/>
      <c r="B107" s="56" t="s">
        <v>16</v>
      </c>
      <c r="C107" s="69" t="s">
        <v>17</v>
      </c>
      <c r="D107" s="8">
        <v>165</v>
      </c>
    </row>
    <row r="108" spans="1:4" ht="47.25" customHeight="1" x14ac:dyDescent="0.25">
      <c r="A108" s="50" t="s">
        <v>126</v>
      </c>
      <c r="B108" s="58"/>
      <c r="C108" s="58" t="s">
        <v>127</v>
      </c>
      <c r="D108" s="8">
        <f>D109</f>
        <v>40</v>
      </c>
    </row>
    <row r="109" spans="1:4" ht="41.25" customHeight="1" x14ac:dyDescent="0.25">
      <c r="A109" s="71"/>
      <c r="B109" s="56" t="s">
        <v>16</v>
      </c>
      <c r="C109" s="69" t="s">
        <v>17</v>
      </c>
      <c r="D109" s="8">
        <v>40</v>
      </c>
    </row>
    <row r="110" spans="1:4" ht="18" customHeight="1" x14ac:dyDescent="0.25">
      <c r="A110" s="50" t="s">
        <v>128</v>
      </c>
      <c r="B110" s="72"/>
      <c r="C110" s="61" t="s">
        <v>129</v>
      </c>
      <c r="D110" s="8">
        <f>D111+D117</f>
        <v>249.22</v>
      </c>
    </row>
    <row r="111" spans="1:4" ht="35.25" customHeight="1" x14ac:dyDescent="0.25">
      <c r="A111" s="50" t="s">
        <v>130</v>
      </c>
      <c r="B111" s="72"/>
      <c r="C111" s="63" t="s">
        <v>131</v>
      </c>
      <c r="D111" s="8">
        <f>D112</f>
        <v>189.22</v>
      </c>
    </row>
    <row r="112" spans="1:4" ht="32.450000000000003" customHeight="1" x14ac:dyDescent="0.25">
      <c r="A112" s="50" t="s">
        <v>133</v>
      </c>
      <c r="B112" s="76"/>
      <c r="C112" s="77" t="s">
        <v>134</v>
      </c>
      <c r="D112" s="8">
        <f>D113+D115</f>
        <v>189.22</v>
      </c>
    </row>
    <row r="113" spans="1:4" ht="50.25" customHeight="1" x14ac:dyDescent="0.25">
      <c r="A113" s="294" t="s">
        <v>135</v>
      </c>
      <c r="B113" s="76"/>
      <c r="C113" s="78" t="s">
        <v>136</v>
      </c>
      <c r="D113" s="8">
        <f>D114</f>
        <v>2.9</v>
      </c>
    </row>
    <row r="114" spans="1:4" ht="19.5" customHeight="1" x14ac:dyDescent="0.25">
      <c r="A114" s="7"/>
      <c r="B114" s="75">
        <v>800</v>
      </c>
      <c r="C114" s="61" t="s">
        <v>132</v>
      </c>
      <c r="D114" s="8">
        <v>2.9</v>
      </c>
    </row>
    <row r="115" spans="1:4" ht="40.5" customHeight="1" x14ac:dyDescent="0.25">
      <c r="A115" s="50" t="s">
        <v>137</v>
      </c>
      <c r="B115" s="75"/>
      <c r="C115" s="61" t="s">
        <v>138</v>
      </c>
      <c r="D115" s="8">
        <f>D116</f>
        <v>186.32</v>
      </c>
    </row>
    <row r="116" spans="1:4" ht="19.5" customHeight="1" x14ac:dyDescent="0.25">
      <c r="A116" s="7"/>
      <c r="B116" s="75">
        <v>800</v>
      </c>
      <c r="C116" s="61" t="s">
        <v>132</v>
      </c>
      <c r="D116" s="8">
        <v>186.32</v>
      </c>
    </row>
    <row r="117" spans="1:4" ht="37.5" customHeight="1" x14ac:dyDescent="0.25">
      <c r="A117" s="50" t="s">
        <v>139</v>
      </c>
      <c r="B117" s="75"/>
      <c r="C117" s="63" t="s">
        <v>140</v>
      </c>
      <c r="D117" s="8">
        <f>D118</f>
        <v>60</v>
      </c>
    </row>
    <row r="118" spans="1:4" ht="48.6" customHeight="1" x14ac:dyDescent="0.25">
      <c r="A118" s="50" t="s">
        <v>141</v>
      </c>
      <c r="B118" s="63"/>
      <c r="C118" s="63" t="s">
        <v>142</v>
      </c>
      <c r="D118" s="8">
        <f>D119</f>
        <v>60</v>
      </c>
    </row>
    <row r="119" spans="1:4" ht="32.25" customHeight="1" x14ac:dyDescent="0.25">
      <c r="A119" s="50" t="s">
        <v>143</v>
      </c>
      <c r="B119" s="63"/>
      <c r="C119" s="63" t="s">
        <v>144</v>
      </c>
      <c r="D119" s="8">
        <f>D120</f>
        <v>60</v>
      </c>
    </row>
    <row r="120" spans="1:4" ht="45" customHeight="1" x14ac:dyDescent="0.25">
      <c r="A120" s="50"/>
      <c r="B120" s="56" t="s">
        <v>16</v>
      </c>
      <c r="C120" s="69" t="s">
        <v>17</v>
      </c>
      <c r="D120" s="8">
        <v>60</v>
      </c>
    </row>
    <row r="121" spans="1:4" ht="49.5" customHeight="1" x14ac:dyDescent="0.25">
      <c r="A121" s="50" t="s">
        <v>145</v>
      </c>
      <c r="B121" s="11"/>
      <c r="C121" s="10" t="s">
        <v>146</v>
      </c>
      <c r="D121" s="8">
        <f>D122+D155</f>
        <v>106439.00265000001</v>
      </c>
    </row>
    <row r="122" spans="1:4" ht="40.5" customHeight="1" x14ac:dyDescent="0.25">
      <c r="A122" s="50" t="s">
        <v>147</v>
      </c>
      <c r="B122" s="63"/>
      <c r="C122" s="63" t="s">
        <v>148</v>
      </c>
      <c r="D122" s="8">
        <f>D123+D128+D142+D152+D147</f>
        <v>106309.00265000001</v>
      </c>
    </row>
    <row r="123" spans="1:4" ht="51.75" customHeight="1" x14ac:dyDescent="0.25">
      <c r="A123" s="50" t="s">
        <v>149</v>
      </c>
      <c r="B123" s="80"/>
      <c r="C123" s="80" t="s">
        <v>150</v>
      </c>
      <c r="D123" s="8">
        <f>D124+D126</f>
        <v>5116.2</v>
      </c>
    </row>
    <row r="124" spans="1:4" ht="47.25" customHeight="1" x14ac:dyDescent="0.25">
      <c r="A124" s="50" t="s">
        <v>151</v>
      </c>
      <c r="B124" s="81"/>
      <c r="C124" s="81" t="s">
        <v>531</v>
      </c>
      <c r="D124" s="8">
        <f>D125</f>
        <v>3987.2</v>
      </c>
    </row>
    <row r="125" spans="1:4" ht="36" customHeight="1" x14ac:dyDescent="0.25">
      <c r="A125" s="76"/>
      <c r="B125" s="82" t="s">
        <v>152</v>
      </c>
      <c r="C125" s="83" t="s">
        <v>153</v>
      </c>
      <c r="D125" s="8">
        <v>3987.2</v>
      </c>
    </row>
    <row r="126" spans="1:4" ht="48.75" customHeight="1" x14ac:dyDescent="0.25">
      <c r="A126" s="76" t="s">
        <v>532</v>
      </c>
      <c r="B126" s="82"/>
      <c r="C126" s="81" t="s">
        <v>531</v>
      </c>
      <c r="D126" s="8">
        <f>D127</f>
        <v>1129</v>
      </c>
    </row>
    <row r="127" spans="1:4" ht="34.5" customHeight="1" x14ac:dyDescent="0.25">
      <c r="A127" s="76"/>
      <c r="B127" s="82" t="s">
        <v>152</v>
      </c>
      <c r="C127" s="83" t="s">
        <v>153</v>
      </c>
      <c r="D127" s="8">
        <v>1129</v>
      </c>
    </row>
    <row r="128" spans="1:4" ht="39" customHeight="1" x14ac:dyDescent="0.25">
      <c r="A128" s="50" t="s">
        <v>154</v>
      </c>
      <c r="B128" s="84"/>
      <c r="C128" s="85" t="s">
        <v>155</v>
      </c>
      <c r="D128" s="8">
        <f>D131+D134+D136+D140+D129+D138</f>
        <v>78488.61265000001</v>
      </c>
    </row>
    <row r="129" spans="1:4" ht="27" customHeight="1" x14ac:dyDescent="0.25">
      <c r="A129" s="50" t="s">
        <v>543</v>
      </c>
      <c r="B129" s="86"/>
      <c r="C129" s="86" t="s">
        <v>157</v>
      </c>
      <c r="D129" s="8">
        <f>D130</f>
        <v>1260.9133099999999</v>
      </c>
    </row>
    <row r="130" spans="1:4" ht="36" customHeight="1" x14ac:dyDescent="0.25">
      <c r="A130" s="50"/>
      <c r="B130" s="79" t="s">
        <v>73</v>
      </c>
      <c r="C130" s="66" t="s">
        <v>74</v>
      </c>
      <c r="D130" s="8">
        <v>1260.9133099999999</v>
      </c>
    </row>
    <row r="131" spans="1:4" ht="21.75" customHeight="1" x14ac:dyDescent="0.25">
      <c r="A131" s="50" t="s">
        <v>156</v>
      </c>
      <c r="B131" s="86"/>
      <c r="C131" s="86" t="s">
        <v>157</v>
      </c>
      <c r="D131" s="8">
        <f>D132+D133</f>
        <v>55845.068100000004</v>
      </c>
    </row>
    <row r="132" spans="1:4" ht="33" customHeight="1" x14ac:dyDescent="0.25">
      <c r="A132" s="87"/>
      <c r="B132" s="79" t="s">
        <v>73</v>
      </c>
      <c r="C132" s="66" t="s">
        <v>74</v>
      </c>
      <c r="D132" s="8">
        <v>55719.941070000001</v>
      </c>
    </row>
    <row r="133" spans="1:4" ht="23.25" customHeight="1" x14ac:dyDescent="0.25">
      <c r="A133" s="87"/>
      <c r="B133" s="60" t="s">
        <v>164</v>
      </c>
      <c r="C133" s="61" t="s">
        <v>165</v>
      </c>
      <c r="D133" s="8">
        <v>125.12703</v>
      </c>
    </row>
    <row r="134" spans="1:4" ht="19.5" customHeight="1" x14ac:dyDescent="0.25">
      <c r="A134" s="50" t="s">
        <v>158</v>
      </c>
      <c r="B134" s="86"/>
      <c r="C134" s="86" t="s">
        <v>159</v>
      </c>
      <c r="D134" s="8">
        <f>D135</f>
        <v>17468.407999999999</v>
      </c>
    </row>
    <row r="135" spans="1:4" ht="32.450000000000003" customHeight="1" x14ac:dyDescent="0.25">
      <c r="A135" s="87"/>
      <c r="B135" s="79" t="s">
        <v>73</v>
      </c>
      <c r="C135" s="66" t="s">
        <v>74</v>
      </c>
      <c r="D135" s="8">
        <v>17468.407999999999</v>
      </c>
    </row>
    <row r="136" spans="1:4" ht="19.5" customHeight="1" x14ac:dyDescent="0.25">
      <c r="A136" s="50" t="s">
        <v>160</v>
      </c>
      <c r="B136" s="12"/>
      <c r="C136" s="12" t="s">
        <v>161</v>
      </c>
      <c r="D136" s="8">
        <f>D137</f>
        <v>450</v>
      </c>
    </row>
    <row r="137" spans="1:4" ht="32.450000000000003" customHeight="1" x14ac:dyDescent="0.25">
      <c r="A137" s="87"/>
      <c r="B137" s="79" t="s">
        <v>73</v>
      </c>
      <c r="C137" s="66" t="s">
        <v>74</v>
      </c>
      <c r="D137" s="8">
        <v>450</v>
      </c>
    </row>
    <row r="138" spans="1:4" ht="32.450000000000003" customHeight="1" x14ac:dyDescent="0.25">
      <c r="A138" s="50" t="s">
        <v>544</v>
      </c>
      <c r="B138" s="58"/>
      <c r="C138" s="58" t="s">
        <v>545</v>
      </c>
      <c r="D138" s="8">
        <f>D139</f>
        <v>2355.9232400000001</v>
      </c>
    </row>
    <row r="139" spans="1:4" ht="22.5" customHeight="1" x14ac:dyDescent="0.25">
      <c r="A139" s="87"/>
      <c r="B139" s="60" t="s">
        <v>164</v>
      </c>
      <c r="C139" s="61" t="s">
        <v>165</v>
      </c>
      <c r="D139" s="8">
        <v>2355.9232400000001</v>
      </c>
    </row>
    <row r="140" spans="1:4" ht="50.25" customHeight="1" x14ac:dyDescent="0.25">
      <c r="A140" s="50" t="s">
        <v>162</v>
      </c>
      <c r="B140" s="88"/>
      <c r="C140" s="88" t="s">
        <v>163</v>
      </c>
      <c r="D140" s="8">
        <f>D141</f>
        <v>1108.3</v>
      </c>
    </row>
    <row r="141" spans="1:4" ht="22.5" customHeight="1" x14ac:dyDescent="0.25">
      <c r="A141" s="87"/>
      <c r="B141" s="60" t="s">
        <v>164</v>
      </c>
      <c r="C141" s="61" t="s">
        <v>165</v>
      </c>
      <c r="D141" s="8">
        <v>1108.3</v>
      </c>
    </row>
    <row r="142" spans="1:4" ht="20.25" customHeight="1" x14ac:dyDescent="0.25">
      <c r="A142" s="50" t="s">
        <v>166</v>
      </c>
      <c r="B142" s="89"/>
      <c r="C142" s="12" t="s">
        <v>167</v>
      </c>
      <c r="D142" s="8">
        <f>D143+D145</f>
        <v>1745.5</v>
      </c>
    </row>
    <row r="143" spans="1:4" ht="20.25" customHeight="1" x14ac:dyDescent="0.25">
      <c r="A143" s="50" t="s">
        <v>168</v>
      </c>
      <c r="B143" s="12"/>
      <c r="C143" s="12" t="s">
        <v>169</v>
      </c>
      <c r="D143" s="8">
        <f>D144</f>
        <v>1245.5</v>
      </c>
    </row>
    <row r="144" spans="1:4" ht="31.5" customHeight="1" x14ac:dyDescent="0.25">
      <c r="A144" s="50"/>
      <c r="B144" s="79" t="s">
        <v>73</v>
      </c>
      <c r="C144" s="66" t="s">
        <v>74</v>
      </c>
      <c r="D144" s="8">
        <v>1245.5</v>
      </c>
    </row>
    <row r="145" spans="1:4" ht="21.75" customHeight="1" x14ac:dyDescent="0.25">
      <c r="A145" s="50" t="s">
        <v>170</v>
      </c>
      <c r="B145" s="66"/>
      <c r="C145" s="66" t="s">
        <v>171</v>
      </c>
      <c r="D145" s="8">
        <f>D146</f>
        <v>500</v>
      </c>
    </row>
    <row r="146" spans="1:4" ht="36.75" customHeight="1" x14ac:dyDescent="0.25">
      <c r="A146" s="50"/>
      <c r="B146" s="82" t="s">
        <v>152</v>
      </c>
      <c r="C146" s="83" t="s">
        <v>153</v>
      </c>
      <c r="D146" s="8">
        <v>500</v>
      </c>
    </row>
    <row r="147" spans="1:4" ht="31.5" customHeight="1" x14ac:dyDescent="0.25">
      <c r="A147" s="50" t="s">
        <v>172</v>
      </c>
      <c r="B147" s="10"/>
      <c r="C147" s="10" t="s">
        <v>173</v>
      </c>
      <c r="D147" s="8">
        <f>D150+D148</f>
        <v>11512.69</v>
      </c>
    </row>
    <row r="148" spans="1:4" ht="31.5" customHeight="1" x14ac:dyDescent="0.25">
      <c r="A148" s="50" t="s">
        <v>546</v>
      </c>
      <c r="B148" s="90"/>
      <c r="C148" s="90" t="s">
        <v>547</v>
      </c>
      <c r="D148" s="8">
        <f>D149</f>
        <v>199.99</v>
      </c>
    </row>
    <row r="149" spans="1:4" ht="31.5" customHeight="1" x14ac:dyDescent="0.25">
      <c r="A149" s="50"/>
      <c r="B149" s="79" t="s">
        <v>73</v>
      </c>
      <c r="C149" s="66" t="s">
        <v>74</v>
      </c>
      <c r="D149" s="8">
        <v>199.99</v>
      </c>
    </row>
    <row r="150" spans="1:4" ht="38.25" customHeight="1" x14ac:dyDescent="0.25">
      <c r="A150" s="50" t="s">
        <v>520</v>
      </c>
      <c r="B150" s="90"/>
      <c r="C150" s="80" t="s">
        <v>519</v>
      </c>
      <c r="D150" s="8">
        <f>D151</f>
        <v>11312.7</v>
      </c>
    </row>
    <row r="151" spans="1:4" ht="37.5" customHeight="1" x14ac:dyDescent="0.25">
      <c r="A151" s="50"/>
      <c r="B151" s="79" t="s">
        <v>73</v>
      </c>
      <c r="C151" s="66" t="s">
        <v>74</v>
      </c>
      <c r="D151" s="8">
        <v>11312.7</v>
      </c>
    </row>
    <row r="152" spans="1:4" ht="32.450000000000003" customHeight="1" x14ac:dyDescent="0.25">
      <c r="A152" s="50" t="s">
        <v>174</v>
      </c>
      <c r="B152" s="91"/>
      <c r="C152" s="10" t="s">
        <v>175</v>
      </c>
      <c r="D152" s="8">
        <f>D153</f>
        <v>9446</v>
      </c>
    </row>
    <row r="153" spans="1:4" ht="35.25" customHeight="1" x14ac:dyDescent="0.25">
      <c r="A153" s="50" t="s">
        <v>176</v>
      </c>
      <c r="B153" s="58"/>
      <c r="C153" s="58" t="s">
        <v>177</v>
      </c>
      <c r="D153" s="8">
        <f>D154</f>
        <v>9446</v>
      </c>
    </row>
    <row r="154" spans="1:4" ht="19.5" customHeight="1" x14ac:dyDescent="0.25">
      <c r="A154" s="50"/>
      <c r="B154" s="75">
        <v>800</v>
      </c>
      <c r="C154" s="61" t="s">
        <v>132</v>
      </c>
      <c r="D154" s="8">
        <v>9446</v>
      </c>
    </row>
    <row r="155" spans="1:4" ht="17.25" customHeight="1" x14ac:dyDescent="0.25">
      <c r="A155" s="50" t="s">
        <v>178</v>
      </c>
      <c r="B155" s="75"/>
      <c r="C155" s="63" t="s">
        <v>179</v>
      </c>
      <c r="D155" s="8">
        <f>D156+D159</f>
        <v>130</v>
      </c>
    </row>
    <row r="156" spans="1:4" ht="21" customHeight="1" x14ac:dyDescent="0.25">
      <c r="A156" s="76" t="s">
        <v>180</v>
      </c>
      <c r="B156" s="295"/>
      <c r="C156" s="295" t="s">
        <v>181</v>
      </c>
      <c r="D156" s="8">
        <f>D157</f>
        <v>100</v>
      </c>
    </row>
    <row r="157" spans="1:4" ht="34.5" customHeight="1" x14ac:dyDescent="0.25">
      <c r="A157" s="50" t="s">
        <v>182</v>
      </c>
      <c r="B157" s="85"/>
      <c r="C157" s="85" t="s">
        <v>183</v>
      </c>
      <c r="D157" s="8">
        <f>D158</f>
        <v>100</v>
      </c>
    </row>
    <row r="158" spans="1:4" ht="32.450000000000003" customHeight="1" x14ac:dyDescent="0.25">
      <c r="A158" s="50"/>
      <c r="B158" s="79" t="s">
        <v>73</v>
      </c>
      <c r="C158" s="66" t="s">
        <v>74</v>
      </c>
      <c r="D158" s="8">
        <v>100</v>
      </c>
    </row>
    <row r="159" spans="1:4" ht="32.25" customHeight="1" x14ac:dyDescent="0.25">
      <c r="A159" s="76" t="s">
        <v>184</v>
      </c>
      <c r="B159" s="12"/>
      <c r="C159" s="80" t="s">
        <v>185</v>
      </c>
      <c r="D159" s="8">
        <f>D160+D162+D164</f>
        <v>30</v>
      </c>
    </row>
    <row r="160" spans="1:4" ht="33.75" customHeight="1" x14ac:dyDescent="0.25">
      <c r="A160" s="50" t="s">
        <v>186</v>
      </c>
      <c r="B160" s="295"/>
      <c r="C160" s="92" t="s">
        <v>187</v>
      </c>
      <c r="D160" s="8">
        <f>D161</f>
        <v>3</v>
      </c>
    </row>
    <row r="161" spans="1:4" ht="32.25" customHeight="1" x14ac:dyDescent="0.25">
      <c r="A161" s="93"/>
      <c r="B161" s="79" t="s">
        <v>73</v>
      </c>
      <c r="C161" s="66" t="s">
        <v>74</v>
      </c>
      <c r="D161" s="8">
        <v>3</v>
      </c>
    </row>
    <row r="162" spans="1:4" ht="49.9" customHeight="1" x14ac:dyDescent="0.25">
      <c r="A162" s="50" t="s">
        <v>188</v>
      </c>
      <c r="B162" s="85"/>
      <c r="C162" s="85" t="s">
        <v>189</v>
      </c>
      <c r="D162" s="8">
        <f>D163</f>
        <v>22</v>
      </c>
    </row>
    <row r="163" spans="1:4" ht="34.5" customHeight="1" x14ac:dyDescent="0.25">
      <c r="A163" s="93"/>
      <c r="B163" s="56" t="s">
        <v>16</v>
      </c>
      <c r="C163" s="69" t="s">
        <v>17</v>
      </c>
      <c r="D163" s="8">
        <v>22</v>
      </c>
    </row>
    <row r="164" spans="1:4" ht="34.5" customHeight="1" x14ac:dyDescent="0.25">
      <c r="A164" s="50" t="s">
        <v>190</v>
      </c>
      <c r="B164" s="85"/>
      <c r="C164" s="85" t="s">
        <v>191</v>
      </c>
      <c r="D164" s="53">
        <f>D165</f>
        <v>5</v>
      </c>
    </row>
    <row r="165" spans="1:4" ht="36" customHeight="1" x14ac:dyDescent="0.25">
      <c r="A165" s="93"/>
      <c r="B165" s="56" t="s">
        <v>16</v>
      </c>
      <c r="C165" s="69" t="s">
        <v>17</v>
      </c>
      <c r="D165" s="53">
        <v>5</v>
      </c>
    </row>
    <row r="166" spans="1:4" ht="19.5" customHeight="1" x14ac:dyDescent="0.25">
      <c r="A166" s="50" t="s">
        <v>192</v>
      </c>
      <c r="B166" s="63"/>
      <c r="C166" s="63" t="s">
        <v>193</v>
      </c>
      <c r="D166" s="53">
        <f>D167+D183+D206+D210+D217</f>
        <v>365497.39900000003</v>
      </c>
    </row>
    <row r="167" spans="1:4" ht="36" customHeight="1" x14ac:dyDescent="0.25">
      <c r="A167" s="50" t="s">
        <v>194</v>
      </c>
      <c r="B167" s="63"/>
      <c r="C167" s="63" t="s">
        <v>195</v>
      </c>
      <c r="D167" s="53">
        <f>D168+D171+D179</f>
        <v>118192.10800000001</v>
      </c>
    </row>
    <row r="168" spans="1:4" ht="34.5" customHeight="1" x14ac:dyDescent="0.25">
      <c r="A168" s="50" t="s">
        <v>196</v>
      </c>
      <c r="B168" s="63"/>
      <c r="C168" s="63" t="s">
        <v>197</v>
      </c>
      <c r="D168" s="53">
        <f>D169</f>
        <v>31430.36</v>
      </c>
    </row>
    <row r="169" spans="1:4" ht="34.5" customHeight="1" x14ac:dyDescent="0.25">
      <c r="A169" s="50" t="s">
        <v>198</v>
      </c>
      <c r="B169" s="55"/>
      <c r="C169" s="55" t="s">
        <v>15</v>
      </c>
      <c r="D169" s="53">
        <f>D170</f>
        <v>31430.36</v>
      </c>
    </row>
    <row r="170" spans="1:4" ht="33.75" customHeight="1" x14ac:dyDescent="0.25">
      <c r="A170" s="76"/>
      <c r="B170" s="56" t="s">
        <v>16</v>
      </c>
      <c r="C170" s="69" t="s">
        <v>17</v>
      </c>
      <c r="D170" s="53">
        <f>31676.86-246.5</f>
        <v>31430.36</v>
      </c>
    </row>
    <row r="171" spans="1:4" ht="46.15" customHeight="1" x14ac:dyDescent="0.25">
      <c r="A171" s="50" t="s">
        <v>199</v>
      </c>
      <c r="B171" s="63"/>
      <c r="C171" s="63" t="s">
        <v>200</v>
      </c>
      <c r="D171" s="53">
        <f>+D177+D175+D172</f>
        <v>7304.1080000000002</v>
      </c>
    </row>
    <row r="172" spans="1:4" ht="36" customHeight="1" x14ac:dyDescent="0.25">
      <c r="A172" s="50" t="s">
        <v>201</v>
      </c>
      <c r="B172" s="55"/>
      <c r="C172" s="55" t="s">
        <v>202</v>
      </c>
      <c r="D172" s="53">
        <f>D173+D174</f>
        <v>180.70299999999997</v>
      </c>
    </row>
    <row r="173" spans="1:4" ht="37.5" customHeight="1" x14ac:dyDescent="0.25">
      <c r="A173" s="50"/>
      <c r="B173" s="14">
        <v>600</v>
      </c>
      <c r="C173" s="69" t="s">
        <v>17</v>
      </c>
      <c r="D173" s="53">
        <v>179.94399999999999</v>
      </c>
    </row>
    <row r="174" spans="1:4" ht="21" customHeight="1" x14ac:dyDescent="0.25">
      <c r="A174" s="50"/>
      <c r="B174" s="56" t="s">
        <v>203</v>
      </c>
      <c r="C174" s="69" t="s">
        <v>132</v>
      </c>
      <c r="D174" s="53">
        <v>0.75900000000000001</v>
      </c>
    </row>
    <row r="175" spans="1:4" ht="18" customHeight="1" x14ac:dyDescent="0.25">
      <c r="A175" s="50" t="s">
        <v>204</v>
      </c>
      <c r="B175" s="58"/>
      <c r="C175" s="58" t="s">
        <v>205</v>
      </c>
      <c r="D175" s="53">
        <f>D176</f>
        <v>6398.2</v>
      </c>
    </row>
    <row r="176" spans="1:4" ht="36" customHeight="1" x14ac:dyDescent="0.25">
      <c r="A176" s="50"/>
      <c r="B176" s="56" t="s">
        <v>16</v>
      </c>
      <c r="C176" s="69" t="s">
        <v>17</v>
      </c>
      <c r="D176" s="53">
        <f>5901.7+496.5</f>
        <v>6398.2</v>
      </c>
    </row>
    <row r="177" spans="1:4" ht="24" customHeight="1" x14ac:dyDescent="0.25">
      <c r="A177" s="50" t="s">
        <v>206</v>
      </c>
      <c r="B177" s="58"/>
      <c r="C177" s="58" t="s">
        <v>207</v>
      </c>
      <c r="D177" s="296">
        <f>D178</f>
        <v>725.20500000000004</v>
      </c>
    </row>
    <row r="178" spans="1:4" ht="39" customHeight="1" x14ac:dyDescent="0.25">
      <c r="A178" s="94"/>
      <c r="B178" s="14">
        <v>600</v>
      </c>
      <c r="C178" s="69" t="s">
        <v>17</v>
      </c>
      <c r="D178" s="296">
        <v>725.20500000000004</v>
      </c>
    </row>
    <row r="179" spans="1:4" ht="32.25" customHeight="1" x14ac:dyDescent="0.25">
      <c r="A179" s="94" t="s">
        <v>208</v>
      </c>
      <c r="B179" s="95"/>
      <c r="C179" s="96" t="s">
        <v>209</v>
      </c>
      <c r="D179" s="296">
        <f>D180</f>
        <v>79457.640000000014</v>
      </c>
    </row>
    <row r="180" spans="1:4" ht="39.75" customHeight="1" x14ac:dyDescent="0.25">
      <c r="A180" s="50" t="s">
        <v>210</v>
      </c>
      <c r="B180" s="50"/>
      <c r="C180" s="77" t="s">
        <v>211</v>
      </c>
      <c r="D180" s="53">
        <f>D182+D181</f>
        <v>79457.640000000014</v>
      </c>
    </row>
    <row r="181" spans="1:4" ht="24" customHeight="1" x14ac:dyDescent="0.25">
      <c r="A181" s="50"/>
      <c r="B181" s="76" t="s">
        <v>65</v>
      </c>
      <c r="C181" s="297" t="s">
        <v>66</v>
      </c>
      <c r="D181" s="53">
        <v>3092.4830000000002</v>
      </c>
    </row>
    <row r="182" spans="1:4" ht="41.25" customHeight="1" x14ac:dyDescent="0.25">
      <c r="A182" s="13"/>
      <c r="B182" s="56" t="s">
        <v>16</v>
      </c>
      <c r="C182" s="69" t="s">
        <v>17</v>
      </c>
      <c r="D182" s="53">
        <v>76365.157000000007</v>
      </c>
    </row>
    <row r="183" spans="1:4" ht="41.25" customHeight="1" x14ac:dyDescent="0.25">
      <c r="A183" s="50" t="s">
        <v>212</v>
      </c>
      <c r="B183" s="63"/>
      <c r="C183" s="63" t="s">
        <v>213</v>
      </c>
      <c r="D183" s="53">
        <f>D184+D187+D197+D200+D203</f>
        <v>214038.63099999999</v>
      </c>
    </row>
    <row r="184" spans="1:4" ht="65.25" customHeight="1" x14ac:dyDescent="0.25">
      <c r="A184" s="50" t="s">
        <v>214</v>
      </c>
      <c r="B184" s="77"/>
      <c r="C184" s="77" t="s">
        <v>215</v>
      </c>
      <c r="D184" s="53">
        <f>D185</f>
        <v>43376.686000000002</v>
      </c>
    </row>
    <row r="185" spans="1:4" ht="34.5" customHeight="1" x14ac:dyDescent="0.25">
      <c r="A185" s="50" t="s">
        <v>216</v>
      </c>
      <c r="B185" s="55"/>
      <c r="C185" s="55" t="s">
        <v>15</v>
      </c>
      <c r="D185" s="53">
        <f>D186</f>
        <v>43376.686000000002</v>
      </c>
    </row>
    <row r="186" spans="1:4" ht="38.25" customHeight="1" x14ac:dyDescent="0.25">
      <c r="A186" s="50"/>
      <c r="B186" s="56" t="s">
        <v>16</v>
      </c>
      <c r="C186" s="69" t="s">
        <v>17</v>
      </c>
      <c r="D186" s="53">
        <f>43226.686+150</f>
        <v>43376.686000000002</v>
      </c>
    </row>
    <row r="187" spans="1:4" ht="35.25" customHeight="1" x14ac:dyDescent="0.25">
      <c r="A187" s="50" t="s">
        <v>217</v>
      </c>
      <c r="B187" s="58"/>
      <c r="C187" s="58" t="s">
        <v>218</v>
      </c>
      <c r="D187" s="53">
        <f>D188+D191+D194</f>
        <v>3065.2460000000001</v>
      </c>
    </row>
    <row r="188" spans="1:4" ht="18.75" customHeight="1" x14ac:dyDescent="0.25">
      <c r="A188" s="50" t="s">
        <v>219</v>
      </c>
      <c r="B188" s="58"/>
      <c r="C188" s="58" t="s">
        <v>220</v>
      </c>
      <c r="D188" s="53">
        <f>D190+D189</f>
        <v>1250</v>
      </c>
    </row>
    <row r="189" spans="1:4" ht="41.25" customHeight="1" x14ac:dyDescent="0.25">
      <c r="A189" s="76"/>
      <c r="B189" s="56" t="s">
        <v>16</v>
      </c>
      <c r="C189" s="69" t="s">
        <v>17</v>
      </c>
      <c r="D189" s="53">
        <v>916.12106000000006</v>
      </c>
    </row>
    <row r="190" spans="1:4" ht="26.25" customHeight="1" x14ac:dyDescent="0.25">
      <c r="A190" s="76"/>
      <c r="B190" s="56" t="s">
        <v>203</v>
      </c>
      <c r="C190" s="69" t="s">
        <v>132</v>
      </c>
      <c r="D190" s="53">
        <f>483.87894-150</f>
        <v>333.87894</v>
      </c>
    </row>
    <row r="191" spans="1:4" ht="29.25" customHeight="1" x14ac:dyDescent="0.25">
      <c r="A191" s="50" t="s">
        <v>221</v>
      </c>
      <c r="B191" s="58"/>
      <c r="C191" s="58" t="s">
        <v>202</v>
      </c>
      <c r="D191" s="53">
        <f>D193+D192</f>
        <v>530.70000000000005</v>
      </c>
    </row>
    <row r="192" spans="1:4" ht="40.5" customHeight="1" x14ac:dyDescent="0.25">
      <c r="A192" s="76"/>
      <c r="B192" s="56" t="s">
        <v>16</v>
      </c>
      <c r="C192" s="69" t="s">
        <v>17</v>
      </c>
      <c r="D192" s="53">
        <v>530.67740000000003</v>
      </c>
    </row>
    <row r="193" spans="1:4" ht="25.5" customHeight="1" x14ac:dyDescent="0.25">
      <c r="A193" s="76"/>
      <c r="B193" s="56" t="s">
        <v>203</v>
      </c>
      <c r="C193" s="69" t="s">
        <v>132</v>
      </c>
      <c r="D193" s="53">
        <v>2.2599999999999999E-2</v>
      </c>
    </row>
    <row r="194" spans="1:4" ht="25.5" customHeight="1" x14ac:dyDescent="0.25">
      <c r="A194" s="50" t="s">
        <v>222</v>
      </c>
      <c r="B194" s="58"/>
      <c r="C194" s="58" t="s">
        <v>207</v>
      </c>
      <c r="D194" s="53">
        <f>D196+D195</f>
        <v>1284.546</v>
      </c>
    </row>
    <row r="195" spans="1:4" ht="39" customHeight="1" x14ac:dyDescent="0.25">
      <c r="A195" s="76"/>
      <c r="B195" s="56" t="s">
        <v>16</v>
      </c>
      <c r="C195" s="69" t="s">
        <v>17</v>
      </c>
      <c r="D195" s="53">
        <v>1280.316</v>
      </c>
    </row>
    <row r="196" spans="1:4" ht="25.5" customHeight="1" x14ac:dyDescent="0.25">
      <c r="A196" s="76"/>
      <c r="B196" s="56" t="s">
        <v>203</v>
      </c>
      <c r="C196" s="69" t="s">
        <v>132</v>
      </c>
      <c r="D196" s="53">
        <v>4.2300000000000004</v>
      </c>
    </row>
    <row r="197" spans="1:4" ht="37.5" customHeight="1" x14ac:dyDescent="0.25">
      <c r="A197" s="50" t="s">
        <v>223</v>
      </c>
      <c r="B197" s="76"/>
      <c r="C197" s="96" t="s">
        <v>209</v>
      </c>
      <c r="D197" s="53">
        <f>D198</f>
        <v>162478.70000000001</v>
      </c>
    </row>
    <row r="198" spans="1:4" ht="38.25" customHeight="1" x14ac:dyDescent="0.25">
      <c r="A198" s="50" t="s">
        <v>224</v>
      </c>
      <c r="B198" s="76"/>
      <c r="C198" s="77" t="s">
        <v>211</v>
      </c>
      <c r="D198" s="53">
        <f>D199</f>
        <v>162478.70000000001</v>
      </c>
    </row>
    <row r="199" spans="1:4" ht="37.5" customHeight="1" x14ac:dyDescent="0.25">
      <c r="A199" s="14"/>
      <c r="B199" s="56" t="s">
        <v>16</v>
      </c>
      <c r="C199" s="69" t="s">
        <v>17</v>
      </c>
      <c r="D199" s="53">
        <v>162478.70000000001</v>
      </c>
    </row>
    <row r="200" spans="1:4" ht="159" customHeight="1" x14ac:dyDescent="0.25">
      <c r="A200" s="50" t="s">
        <v>225</v>
      </c>
      <c r="B200" s="76"/>
      <c r="C200" s="97" t="s">
        <v>226</v>
      </c>
      <c r="D200" s="53">
        <f>D201</f>
        <v>5077.3999999999996</v>
      </c>
    </row>
    <row r="201" spans="1:4" ht="155.25" customHeight="1" x14ac:dyDescent="0.25">
      <c r="A201" s="50" t="s">
        <v>227</v>
      </c>
      <c r="B201" s="76"/>
      <c r="C201" s="98" t="s">
        <v>228</v>
      </c>
      <c r="D201" s="53">
        <f>D202</f>
        <v>5077.3999999999996</v>
      </c>
    </row>
    <row r="202" spans="1:4" ht="36" customHeight="1" x14ac:dyDescent="0.25">
      <c r="A202" s="14"/>
      <c r="B202" s="56" t="s">
        <v>16</v>
      </c>
      <c r="C202" s="69" t="s">
        <v>17</v>
      </c>
      <c r="D202" s="53">
        <v>5077.3999999999996</v>
      </c>
    </row>
    <row r="203" spans="1:4" ht="36" customHeight="1" x14ac:dyDescent="0.25">
      <c r="A203" s="50" t="s">
        <v>526</v>
      </c>
      <c r="B203" s="56"/>
      <c r="C203" s="69" t="s">
        <v>529</v>
      </c>
      <c r="D203" s="53">
        <f>D204</f>
        <v>40.598999999999997</v>
      </c>
    </row>
    <row r="204" spans="1:4" ht="36" customHeight="1" x14ac:dyDescent="0.25">
      <c r="A204" s="50" t="s">
        <v>528</v>
      </c>
      <c r="B204" s="56"/>
      <c r="C204" s="69" t="s">
        <v>527</v>
      </c>
      <c r="D204" s="53">
        <f>D205</f>
        <v>40.598999999999997</v>
      </c>
    </row>
    <row r="205" spans="1:4" ht="36" customHeight="1" x14ac:dyDescent="0.25">
      <c r="A205" s="14"/>
      <c r="B205" s="56" t="s">
        <v>16</v>
      </c>
      <c r="C205" s="69" t="s">
        <v>17</v>
      </c>
      <c r="D205" s="53">
        <v>40.598999999999997</v>
      </c>
    </row>
    <row r="206" spans="1:4" ht="37.5" customHeight="1" x14ac:dyDescent="0.25">
      <c r="A206" s="50" t="s">
        <v>229</v>
      </c>
      <c r="B206" s="63"/>
      <c r="C206" s="63" t="s">
        <v>230</v>
      </c>
      <c r="D206" s="53">
        <f>D207</f>
        <v>19486.7</v>
      </c>
    </row>
    <row r="207" spans="1:4" ht="39" customHeight="1" x14ac:dyDescent="0.25">
      <c r="A207" s="50" t="s">
        <v>231</v>
      </c>
      <c r="B207" s="77"/>
      <c r="C207" s="77" t="s">
        <v>232</v>
      </c>
      <c r="D207" s="53">
        <f>D208</f>
        <v>19486.7</v>
      </c>
    </row>
    <row r="208" spans="1:4" ht="32.25" customHeight="1" x14ac:dyDescent="0.25">
      <c r="A208" s="50" t="s">
        <v>233</v>
      </c>
      <c r="B208" s="55"/>
      <c r="C208" s="55" t="s">
        <v>15</v>
      </c>
      <c r="D208" s="53">
        <f>D209</f>
        <v>19486.7</v>
      </c>
    </row>
    <row r="209" spans="1:4" ht="39.75" customHeight="1" x14ac:dyDescent="0.25">
      <c r="A209" s="7"/>
      <c r="B209" s="56" t="s">
        <v>16</v>
      </c>
      <c r="C209" s="69" t="s">
        <v>17</v>
      </c>
      <c r="D209" s="53">
        <v>19486.7</v>
      </c>
    </row>
    <row r="210" spans="1:4" ht="33.75" customHeight="1" x14ac:dyDescent="0.25">
      <c r="A210" s="50" t="s">
        <v>234</v>
      </c>
      <c r="B210" s="63"/>
      <c r="C210" s="63" t="s">
        <v>235</v>
      </c>
      <c r="D210" s="53">
        <f>D211+D214</f>
        <v>148</v>
      </c>
    </row>
    <row r="211" spans="1:4" ht="39.75" customHeight="1" x14ac:dyDescent="0.25">
      <c r="A211" s="50" t="s">
        <v>236</v>
      </c>
      <c r="B211" s="63"/>
      <c r="C211" s="63" t="s">
        <v>237</v>
      </c>
      <c r="D211" s="53">
        <f>D212</f>
        <v>40</v>
      </c>
    </row>
    <row r="212" spans="1:4" ht="21" customHeight="1" x14ac:dyDescent="0.25">
      <c r="A212" s="50" t="s">
        <v>238</v>
      </c>
      <c r="B212" s="63"/>
      <c r="C212" s="63" t="s">
        <v>239</v>
      </c>
      <c r="D212" s="53">
        <f>D213</f>
        <v>40</v>
      </c>
    </row>
    <row r="213" spans="1:4" ht="30.6" customHeight="1" x14ac:dyDescent="0.25">
      <c r="A213" s="50"/>
      <c r="B213" s="79" t="s">
        <v>73</v>
      </c>
      <c r="C213" s="66" t="s">
        <v>74</v>
      </c>
      <c r="D213" s="53">
        <v>40</v>
      </c>
    </row>
    <row r="214" spans="1:4" ht="37.5" customHeight="1" x14ac:dyDescent="0.25">
      <c r="A214" s="50" t="s">
        <v>240</v>
      </c>
      <c r="B214" s="63"/>
      <c r="C214" s="63" t="s">
        <v>241</v>
      </c>
      <c r="D214" s="53">
        <f>D215</f>
        <v>108</v>
      </c>
    </row>
    <row r="215" spans="1:4" ht="27.75" customHeight="1" x14ac:dyDescent="0.25">
      <c r="A215" s="50" t="s">
        <v>242</v>
      </c>
      <c r="B215" s="63"/>
      <c r="C215" s="63" t="s">
        <v>243</v>
      </c>
      <c r="D215" s="53">
        <f>D216</f>
        <v>108</v>
      </c>
    </row>
    <row r="216" spans="1:4" ht="34.5" customHeight="1" x14ac:dyDescent="0.25">
      <c r="A216" s="50"/>
      <c r="B216" s="56" t="s">
        <v>16</v>
      </c>
      <c r="C216" s="69" t="s">
        <v>17</v>
      </c>
      <c r="D216" s="53">
        <v>108</v>
      </c>
    </row>
    <row r="217" spans="1:4" ht="40.5" customHeight="1" x14ac:dyDescent="0.25">
      <c r="A217" s="50" t="s">
        <v>244</v>
      </c>
      <c r="B217" s="63"/>
      <c r="C217" s="63" t="s">
        <v>245</v>
      </c>
      <c r="D217" s="53">
        <f>D218+D223+D228+D232</f>
        <v>13631.960000000001</v>
      </c>
    </row>
    <row r="218" spans="1:4" ht="33" customHeight="1" x14ac:dyDescent="0.25">
      <c r="A218" s="50" t="s">
        <v>246</v>
      </c>
      <c r="B218" s="63"/>
      <c r="C218" s="63" t="s">
        <v>247</v>
      </c>
      <c r="D218" s="53">
        <f>D219</f>
        <v>5383.6</v>
      </c>
    </row>
    <row r="219" spans="1:4" ht="24.75" customHeight="1" x14ac:dyDescent="0.25">
      <c r="A219" s="50" t="s">
        <v>248</v>
      </c>
      <c r="B219" s="59"/>
      <c r="C219" s="59" t="s">
        <v>249</v>
      </c>
      <c r="D219" s="53">
        <f>D220+D221+D222</f>
        <v>5383.6</v>
      </c>
    </row>
    <row r="220" spans="1:4" ht="62.25" customHeight="1" x14ac:dyDescent="0.25">
      <c r="A220" s="50"/>
      <c r="B220" s="79" t="s">
        <v>250</v>
      </c>
      <c r="C220" s="66" t="s">
        <v>251</v>
      </c>
      <c r="D220" s="99">
        <v>4827.6000000000004</v>
      </c>
    </row>
    <row r="221" spans="1:4" ht="30.6" customHeight="1" x14ac:dyDescent="0.25">
      <c r="A221" s="50"/>
      <c r="B221" s="79" t="s">
        <v>73</v>
      </c>
      <c r="C221" s="66" t="s">
        <v>74</v>
      </c>
      <c r="D221" s="124">
        <v>554.1</v>
      </c>
    </row>
    <row r="222" spans="1:4" ht="21" customHeight="1" x14ac:dyDescent="0.25">
      <c r="A222" s="50"/>
      <c r="B222" s="75">
        <v>800</v>
      </c>
      <c r="C222" s="61" t="s">
        <v>132</v>
      </c>
      <c r="D222" s="53">
        <v>1.9</v>
      </c>
    </row>
    <row r="223" spans="1:4" ht="36" customHeight="1" x14ac:dyDescent="0.25">
      <c r="A223" s="50" t="s">
        <v>252</v>
      </c>
      <c r="B223" s="100"/>
      <c r="C223" s="96" t="s">
        <v>209</v>
      </c>
      <c r="D223" s="53">
        <f>D224</f>
        <v>508.56</v>
      </c>
    </row>
    <row r="224" spans="1:4" ht="35.25" customHeight="1" x14ac:dyDescent="0.25">
      <c r="A224" s="50" t="s">
        <v>253</v>
      </c>
      <c r="B224" s="76"/>
      <c r="C224" s="97" t="s">
        <v>211</v>
      </c>
      <c r="D224" s="53">
        <f>D225+D226+D227</f>
        <v>508.56</v>
      </c>
    </row>
    <row r="225" spans="1:4" ht="66" customHeight="1" x14ac:dyDescent="0.25">
      <c r="A225" s="76"/>
      <c r="B225" s="79" t="s">
        <v>250</v>
      </c>
      <c r="C225" s="66" t="s">
        <v>251</v>
      </c>
      <c r="D225" s="53">
        <v>153.4</v>
      </c>
    </row>
    <row r="226" spans="1:4" ht="31.9" customHeight="1" x14ac:dyDescent="0.25">
      <c r="A226" s="76"/>
      <c r="B226" s="79" t="s">
        <v>73</v>
      </c>
      <c r="C226" s="66" t="s">
        <v>74</v>
      </c>
      <c r="D226" s="53">
        <v>67.66</v>
      </c>
    </row>
    <row r="227" spans="1:4" ht="31.9" customHeight="1" x14ac:dyDescent="0.25">
      <c r="A227" s="76"/>
      <c r="B227" s="101" t="s">
        <v>16</v>
      </c>
      <c r="C227" s="69" t="s">
        <v>17</v>
      </c>
      <c r="D227" s="53">
        <v>287.5</v>
      </c>
    </row>
    <row r="228" spans="1:4" ht="81.75" customHeight="1" x14ac:dyDescent="0.25">
      <c r="A228" s="50" t="s">
        <v>254</v>
      </c>
      <c r="B228" s="76"/>
      <c r="C228" s="97" t="s">
        <v>255</v>
      </c>
      <c r="D228" s="53">
        <f>D229</f>
        <v>7631.8</v>
      </c>
    </row>
    <row r="229" spans="1:4" ht="85.5" customHeight="1" x14ac:dyDescent="0.25">
      <c r="A229" s="50" t="s">
        <v>256</v>
      </c>
      <c r="B229" s="76"/>
      <c r="C229" s="97" t="s">
        <v>257</v>
      </c>
      <c r="D229" s="53">
        <f>D230+D231</f>
        <v>7631.8</v>
      </c>
    </row>
    <row r="230" spans="1:4" ht="21" customHeight="1" x14ac:dyDescent="0.25">
      <c r="A230" s="76"/>
      <c r="B230" s="76" t="s">
        <v>65</v>
      </c>
      <c r="C230" s="297" t="s">
        <v>66</v>
      </c>
      <c r="D230" s="53">
        <v>1925</v>
      </c>
    </row>
    <row r="231" spans="1:4" ht="37.5" customHeight="1" x14ac:dyDescent="0.25">
      <c r="A231" s="76"/>
      <c r="B231" s="56" t="s">
        <v>16</v>
      </c>
      <c r="C231" s="69" t="s">
        <v>17</v>
      </c>
      <c r="D231" s="53">
        <v>5706.8</v>
      </c>
    </row>
    <row r="232" spans="1:4" ht="37.5" customHeight="1" x14ac:dyDescent="0.25">
      <c r="A232" s="50" t="s">
        <v>533</v>
      </c>
      <c r="B232" s="100"/>
      <c r="C232" s="96" t="s">
        <v>534</v>
      </c>
      <c r="D232" s="53">
        <f>D233</f>
        <v>108</v>
      </c>
    </row>
    <row r="233" spans="1:4" ht="25.5" customHeight="1" x14ac:dyDescent="0.25">
      <c r="A233" s="50" t="s">
        <v>540</v>
      </c>
      <c r="B233" s="56"/>
      <c r="C233" s="58" t="s">
        <v>535</v>
      </c>
      <c r="D233" s="53">
        <f>D234</f>
        <v>108</v>
      </c>
    </row>
    <row r="234" spans="1:4" ht="37.5" customHeight="1" x14ac:dyDescent="0.25">
      <c r="A234" s="76"/>
      <c r="B234" s="56" t="s">
        <v>16</v>
      </c>
      <c r="C234" s="69" t="s">
        <v>17</v>
      </c>
      <c r="D234" s="53">
        <v>108</v>
      </c>
    </row>
    <row r="235" spans="1:4" ht="39" customHeight="1" x14ac:dyDescent="0.25">
      <c r="A235" s="50" t="s">
        <v>258</v>
      </c>
      <c r="B235" s="63"/>
      <c r="C235" s="63" t="s">
        <v>259</v>
      </c>
      <c r="D235" s="53">
        <f>D236+D240+D244</f>
        <v>43468</v>
      </c>
    </row>
    <row r="236" spans="1:4" ht="32.25" customHeight="1" x14ac:dyDescent="0.25">
      <c r="A236" s="50" t="s">
        <v>260</v>
      </c>
      <c r="B236" s="58"/>
      <c r="C236" s="58" t="s">
        <v>261</v>
      </c>
      <c r="D236" s="53">
        <f>D237</f>
        <v>800</v>
      </c>
    </row>
    <row r="237" spans="1:4" ht="53.45" customHeight="1" x14ac:dyDescent="0.25">
      <c r="A237" s="50" t="s">
        <v>262</v>
      </c>
      <c r="B237" s="10"/>
      <c r="C237" s="10" t="s">
        <v>263</v>
      </c>
      <c r="D237" s="53">
        <f>D238</f>
        <v>800</v>
      </c>
    </row>
    <row r="238" spans="1:4" ht="18.75" customHeight="1" x14ac:dyDescent="0.25">
      <c r="A238" s="50" t="s">
        <v>264</v>
      </c>
      <c r="B238" s="98"/>
      <c r="C238" s="98" t="s">
        <v>265</v>
      </c>
      <c r="D238" s="53">
        <f>D239</f>
        <v>800</v>
      </c>
    </row>
    <row r="239" spans="1:4" ht="21.75" customHeight="1" x14ac:dyDescent="0.25">
      <c r="A239" s="102"/>
      <c r="B239" s="75">
        <v>800</v>
      </c>
      <c r="C239" s="61" t="s">
        <v>132</v>
      </c>
      <c r="D239" s="53">
        <v>800</v>
      </c>
    </row>
    <row r="240" spans="1:4" ht="34.5" customHeight="1" x14ac:dyDescent="0.25">
      <c r="A240" s="50" t="s">
        <v>266</v>
      </c>
      <c r="B240" s="63"/>
      <c r="C240" s="63" t="s">
        <v>267</v>
      </c>
      <c r="D240" s="53">
        <f>D241</f>
        <v>36418.1</v>
      </c>
    </row>
    <row r="241" spans="1:4" ht="27" customHeight="1" x14ac:dyDescent="0.25">
      <c r="A241" s="50" t="s">
        <v>268</v>
      </c>
      <c r="B241" s="63"/>
      <c r="C241" s="63" t="s">
        <v>269</v>
      </c>
      <c r="D241" s="53">
        <f>D242</f>
        <v>36418.1</v>
      </c>
    </row>
    <row r="242" spans="1:4" ht="37.5" customHeight="1" x14ac:dyDescent="0.25">
      <c r="A242" s="50" t="s">
        <v>270</v>
      </c>
      <c r="B242" s="63"/>
      <c r="C242" s="63" t="s">
        <v>271</v>
      </c>
      <c r="D242" s="53">
        <f>D243</f>
        <v>36418.1</v>
      </c>
    </row>
    <row r="243" spans="1:4" ht="16.5" customHeight="1" x14ac:dyDescent="0.25">
      <c r="A243" s="82"/>
      <c r="B243" s="60" t="s">
        <v>164</v>
      </c>
      <c r="C243" s="61" t="s">
        <v>165</v>
      </c>
      <c r="D243" s="53">
        <v>36418.1</v>
      </c>
    </row>
    <row r="244" spans="1:4" ht="20.45" customHeight="1" x14ac:dyDescent="0.25">
      <c r="A244" s="50" t="s">
        <v>272</v>
      </c>
      <c r="B244" s="58"/>
      <c r="C244" s="58" t="s">
        <v>273</v>
      </c>
      <c r="D244" s="53">
        <f>D245</f>
        <v>6249.9</v>
      </c>
    </row>
    <row r="245" spans="1:4" ht="37.15" customHeight="1" x14ac:dyDescent="0.25">
      <c r="A245" s="50" t="s">
        <v>274</v>
      </c>
      <c r="B245" s="63"/>
      <c r="C245" s="63" t="s">
        <v>275</v>
      </c>
      <c r="D245" s="53">
        <f>D246+D249</f>
        <v>6249.9</v>
      </c>
    </row>
    <row r="246" spans="1:4" ht="21" customHeight="1" x14ac:dyDescent="0.25">
      <c r="A246" s="50" t="s">
        <v>276</v>
      </c>
      <c r="B246" s="63"/>
      <c r="C246" s="63" t="s">
        <v>277</v>
      </c>
      <c r="D246" s="53">
        <f>D247+D248</f>
        <v>6101.2</v>
      </c>
    </row>
    <row r="247" spans="1:4" ht="62.25" customHeight="1" x14ac:dyDescent="0.25">
      <c r="A247" s="75"/>
      <c r="B247" s="79" t="s">
        <v>250</v>
      </c>
      <c r="C247" s="66" t="s">
        <v>251</v>
      </c>
      <c r="D247" s="8">
        <v>5663.2489999999998</v>
      </c>
    </row>
    <row r="248" spans="1:4" ht="34.5" customHeight="1" x14ac:dyDescent="0.25">
      <c r="A248" s="75"/>
      <c r="B248" s="79" t="s">
        <v>73</v>
      </c>
      <c r="C248" s="66" t="s">
        <v>74</v>
      </c>
      <c r="D248" s="8">
        <v>437.95100000000002</v>
      </c>
    </row>
    <row r="249" spans="1:4" ht="15.75" customHeight="1" x14ac:dyDescent="0.25">
      <c r="A249" s="50" t="s">
        <v>278</v>
      </c>
      <c r="B249" s="61"/>
      <c r="C249" s="61" t="s">
        <v>279</v>
      </c>
      <c r="D249" s="8">
        <f>D250+D251</f>
        <v>148.69999999999999</v>
      </c>
    </row>
    <row r="250" spans="1:4" ht="69" customHeight="1" x14ac:dyDescent="0.25">
      <c r="A250" s="75"/>
      <c r="B250" s="79" t="s">
        <v>250</v>
      </c>
      <c r="C250" s="66" t="s">
        <v>251</v>
      </c>
      <c r="D250" s="8">
        <v>119</v>
      </c>
    </row>
    <row r="251" spans="1:4" ht="34.5" customHeight="1" x14ac:dyDescent="0.25">
      <c r="A251" s="75"/>
      <c r="B251" s="79" t="s">
        <v>73</v>
      </c>
      <c r="C251" s="66" t="s">
        <v>74</v>
      </c>
      <c r="D251" s="8">
        <v>29.7</v>
      </c>
    </row>
    <row r="252" spans="1:4" ht="39" customHeight="1" x14ac:dyDescent="0.25">
      <c r="A252" s="50" t="s">
        <v>280</v>
      </c>
      <c r="B252" s="10"/>
      <c r="C252" s="10" t="s">
        <v>281</v>
      </c>
      <c r="D252" s="8">
        <f>D253</f>
        <v>304.33000000000004</v>
      </c>
    </row>
    <row r="253" spans="1:4" ht="33.75" customHeight="1" x14ac:dyDescent="0.25">
      <c r="A253" s="71" t="s">
        <v>282</v>
      </c>
      <c r="B253" s="63"/>
      <c r="C253" s="63" t="s">
        <v>283</v>
      </c>
      <c r="D253" s="8">
        <f>D254+D265+D268</f>
        <v>304.33000000000004</v>
      </c>
    </row>
    <row r="254" spans="1:4" ht="33.75" customHeight="1" x14ac:dyDescent="0.25">
      <c r="A254" s="71" t="s">
        <v>284</v>
      </c>
      <c r="B254" s="61"/>
      <c r="C254" s="61" t="s">
        <v>285</v>
      </c>
      <c r="D254" s="8">
        <f>D255+D257+D259+D261+D263</f>
        <v>160.33000000000001</v>
      </c>
    </row>
    <row r="255" spans="1:4" ht="20.45" customHeight="1" x14ac:dyDescent="0.25">
      <c r="A255" s="71" t="s">
        <v>286</v>
      </c>
      <c r="B255" s="61"/>
      <c r="C255" s="61" t="s">
        <v>287</v>
      </c>
      <c r="D255" s="8">
        <f>D256</f>
        <v>67.2</v>
      </c>
    </row>
    <row r="256" spans="1:4" ht="34.5" customHeight="1" x14ac:dyDescent="0.25">
      <c r="A256" s="75"/>
      <c r="B256" s="56" t="s">
        <v>16</v>
      </c>
      <c r="C256" s="69" t="s">
        <v>17</v>
      </c>
      <c r="D256" s="8">
        <v>67.2</v>
      </c>
    </row>
    <row r="257" spans="1:4" ht="15.75" customHeight="1" x14ac:dyDescent="0.25">
      <c r="A257" s="71" t="s">
        <v>288</v>
      </c>
      <c r="B257" s="61"/>
      <c r="C257" s="61" t="s">
        <v>289</v>
      </c>
      <c r="D257" s="8">
        <f>D258</f>
        <v>25</v>
      </c>
    </row>
    <row r="258" spans="1:4" ht="37.5" customHeight="1" x14ac:dyDescent="0.25">
      <c r="A258" s="75"/>
      <c r="B258" s="56" t="s">
        <v>16</v>
      </c>
      <c r="C258" s="69" t="s">
        <v>17</v>
      </c>
      <c r="D258" s="8">
        <v>25</v>
      </c>
    </row>
    <row r="259" spans="1:4" ht="45.75" customHeight="1" x14ac:dyDescent="0.25">
      <c r="A259" s="71" t="s">
        <v>290</v>
      </c>
      <c r="B259" s="61"/>
      <c r="C259" s="61" t="s">
        <v>291</v>
      </c>
      <c r="D259" s="8">
        <f>D260</f>
        <v>10</v>
      </c>
    </row>
    <row r="260" spans="1:4" ht="37.15" customHeight="1" x14ac:dyDescent="0.25">
      <c r="A260" s="71"/>
      <c r="B260" s="56" t="s">
        <v>16</v>
      </c>
      <c r="C260" s="69" t="s">
        <v>17</v>
      </c>
      <c r="D260" s="8">
        <v>10</v>
      </c>
    </row>
    <row r="261" spans="1:4" ht="48" customHeight="1" x14ac:dyDescent="0.25">
      <c r="A261" s="71" t="s">
        <v>292</v>
      </c>
      <c r="B261" s="61"/>
      <c r="C261" s="61" t="s">
        <v>293</v>
      </c>
      <c r="D261" s="8">
        <f>D262</f>
        <v>20</v>
      </c>
    </row>
    <row r="262" spans="1:4" ht="32.450000000000003" customHeight="1" x14ac:dyDescent="0.25">
      <c r="A262" s="71"/>
      <c r="B262" s="56" t="s">
        <v>16</v>
      </c>
      <c r="C262" s="69" t="s">
        <v>17</v>
      </c>
      <c r="D262" s="8">
        <v>20</v>
      </c>
    </row>
    <row r="263" spans="1:4" ht="23.25" customHeight="1" x14ac:dyDescent="0.25">
      <c r="A263" s="71" t="s">
        <v>294</v>
      </c>
      <c r="B263" s="61"/>
      <c r="C263" s="61" t="s">
        <v>295</v>
      </c>
      <c r="D263" s="8">
        <f>D264</f>
        <v>38.130000000000003</v>
      </c>
    </row>
    <row r="264" spans="1:4" ht="35.25" customHeight="1" x14ac:dyDescent="0.25">
      <c r="A264" s="75"/>
      <c r="B264" s="56" t="s">
        <v>16</v>
      </c>
      <c r="C264" s="69" t="s">
        <v>17</v>
      </c>
      <c r="D264" s="8">
        <v>38.130000000000003</v>
      </c>
    </row>
    <row r="265" spans="1:4" ht="35.450000000000003" customHeight="1" x14ac:dyDescent="0.25">
      <c r="A265" s="71" t="s">
        <v>296</v>
      </c>
      <c r="B265" s="61"/>
      <c r="C265" s="61" t="s">
        <v>297</v>
      </c>
      <c r="D265" s="8">
        <f>D266</f>
        <v>92</v>
      </c>
    </row>
    <row r="266" spans="1:4" ht="32.450000000000003" customHeight="1" x14ac:dyDescent="0.25">
      <c r="A266" s="71" t="s">
        <v>298</v>
      </c>
      <c r="B266" s="10"/>
      <c r="C266" s="10" t="s">
        <v>299</v>
      </c>
      <c r="D266" s="8">
        <f>D267</f>
        <v>92</v>
      </c>
    </row>
    <row r="267" spans="1:4" ht="35.450000000000003" customHeight="1" x14ac:dyDescent="0.25">
      <c r="A267" s="75"/>
      <c r="B267" s="56" t="s">
        <v>16</v>
      </c>
      <c r="C267" s="69" t="s">
        <v>17</v>
      </c>
      <c r="D267" s="8">
        <v>92</v>
      </c>
    </row>
    <row r="268" spans="1:4" ht="35.450000000000003" customHeight="1" x14ac:dyDescent="0.25">
      <c r="A268" s="71" t="s">
        <v>300</v>
      </c>
      <c r="B268" s="61"/>
      <c r="C268" s="61" t="s">
        <v>301</v>
      </c>
      <c r="D268" s="8">
        <f>D269+D271+D273+D275+D277</f>
        <v>52</v>
      </c>
    </row>
    <row r="269" spans="1:4" ht="21" customHeight="1" x14ac:dyDescent="0.25">
      <c r="A269" s="71" t="s">
        <v>302</v>
      </c>
      <c r="B269" s="61"/>
      <c r="C269" s="61" t="s">
        <v>303</v>
      </c>
      <c r="D269" s="8">
        <f>D270</f>
        <v>10</v>
      </c>
    </row>
    <row r="270" spans="1:4" ht="36" customHeight="1" x14ac:dyDescent="0.25">
      <c r="A270" s="71"/>
      <c r="B270" s="56" t="s">
        <v>16</v>
      </c>
      <c r="C270" s="69" t="s">
        <v>17</v>
      </c>
      <c r="D270" s="8">
        <v>10</v>
      </c>
    </row>
    <row r="271" spans="1:4" ht="33" customHeight="1" x14ac:dyDescent="0.25">
      <c r="A271" s="71" t="s">
        <v>304</v>
      </c>
      <c r="B271" s="61"/>
      <c r="C271" s="61" t="s">
        <v>305</v>
      </c>
      <c r="D271" s="8">
        <f>D272</f>
        <v>26</v>
      </c>
    </row>
    <row r="272" spans="1:4" ht="32.450000000000003" customHeight="1" x14ac:dyDescent="0.25">
      <c r="A272" s="71"/>
      <c r="B272" s="56" t="s">
        <v>16</v>
      </c>
      <c r="C272" s="69" t="s">
        <v>17</v>
      </c>
      <c r="D272" s="8">
        <v>26</v>
      </c>
    </row>
    <row r="273" spans="1:4" ht="21" customHeight="1" x14ac:dyDescent="0.25">
      <c r="A273" s="71" t="s">
        <v>306</v>
      </c>
      <c r="B273" s="61"/>
      <c r="C273" s="61" t="s">
        <v>307</v>
      </c>
      <c r="D273" s="8">
        <f>D274</f>
        <v>10</v>
      </c>
    </row>
    <row r="274" spans="1:4" ht="34.9" customHeight="1" x14ac:dyDescent="0.25">
      <c r="A274" s="71"/>
      <c r="B274" s="56" t="s">
        <v>16</v>
      </c>
      <c r="C274" s="69" t="s">
        <v>17</v>
      </c>
      <c r="D274" s="8">
        <v>10</v>
      </c>
    </row>
    <row r="275" spans="1:4" ht="31.15" customHeight="1" x14ac:dyDescent="0.25">
      <c r="A275" s="71" t="s">
        <v>308</v>
      </c>
      <c r="B275" s="61"/>
      <c r="C275" s="61" t="s">
        <v>309</v>
      </c>
      <c r="D275" s="8">
        <f>D276</f>
        <v>3</v>
      </c>
    </row>
    <row r="276" spans="1:4" ht="36" customHeight="1" x14ac:dyDescent="0.25">
      <c r="A276" s="71"/>
      <c r="B276" s="56" t="s">
        <v>16</v>
      </c>
      <c r="C276" s="69" t="s">
        <v>17</v>
      </c>
      <c r="D276" s="8">
        <v>3</v>
      </c>
    </row>
    <row r="277" spans="1:4" ht="46.5" customHeight="1" x14ac:dyDescent="0.25">
      <c r="A277" s="71" t="s">
        <v>310</v>
      </c>
      <c r="B277" s="61"/>
      <c r="C277" s="61" t="s">
        <v>311</v>
      </c>
      <c r="D277" s="8">
        <f>D278</f>
        <v>3</v>
      </c>
    </row>
    <row r="278" spans="1:4" ht="35.450000000000003" customHeight="1" x14ac:dyDescent="0.25">
      <c r="A278" s="75"/>
      <c r="B278" s="56" t="s">
        <v>16</v>
      </c>
      <c r="C278" s="69" t="s">
        <v>17</v>
      </c>
      <c r="D278" s="8">
        <v>3</v>
      </c>
    </row>
    <row r="279" spans="1:4" ht="33.75" customHeight="1" x14ac:dyDescent="0.25">
      <c r="A279" s="50" t="s">
        <v>312</v>
      </c>
      <c r="B279" s="10"/>
      <c r="C279" s="10" t="s">
        <v>313</v>
      </c>
      <c r="D279" s="8">
        <f>D280+D298</f>
        <v>1300.48812</v>
      </c>
    </row>
    <row r="280" spans="1:4" ht="41.25" customHeight="1" x14ac:dyDescent="0.25">
      <c r="A280" s="50" t="s">
        <v>314</v>
      </c>
      <c r="B280" s="63"/>
      <c r="C280" s="63" t="s">
        <v>315</v>
      </c>
      <c r="D280" s="8">
        <f>D281+D286+D293</f>
        <v>938.25412000000006</v>
      </c>
    </row>
    <row r="281" spans="1:4" ht="25.5" customHeight="1" x14ac:dyDescent="0.25">
      <c r="A281" s="50" t="s">
        <v>316</v>
      </c>
      <c r="B281" s="61"/>
      <c r="C281" s="61" t="s">
        <v>317</v>
      </c>
      <c r="D281" s="8">
        <f>D282+D284</f>
        <v>72.550120000000007</v>
      </c>
    </row>
    <row r="282" spans="1:4" ht="34.5" customHeight="1" x14ac:dyDescent="0.25">
      <c r="A282" s="50" t="s">
        <v>318</v>
      </c>
      <c r="B282" s="61"/>
      <c r="C282" s="61" t="s">
        <v>319</v>
      </c>
      <c r="D282" s="8">
        <f>D283</f>
        <v>67.450120000000013</v>
      </c>
    </row>
    <row r="283" spans="1:4" ht="33" customHeight="1" x14ac:dyDescent="0.25">
      <c r="A283" s="50"/>
      <c r="B283" s="79" t="s">
        <v>73</v>
      </c>
      <c r="C283" s="66" t="s">
        <v>74</v>
      </c>
      <c r="D283" s="8">
        <f>189.75012-122.3</f>
        <v>67.450120000000013</v>
      </c>
    </row>
    <row r="284" spans="1:4" ht="19.149999999999999" customHeight="1" x14ac:dyDescent="0.25">
      <c r="A284" s="50" t="s">
        <v>320</v>
      </c>
      <c r="B284" s="61"/>
      <c r="C284" s="61" t="s">
        <v>321</v>
      </c>
      <c r="D284" s="8">
        <f>D285</f>
        <v>5.0999999999999996</v>
      </c>
    </row>
    <row r="285" spans="1:4" ht="31.15" customHeight="1" x14ac:dyDescent="0.25">
      <c r="A285" s="50"/>
      <c r="B285" s="79" t="s">
        <v>73</v>
      </c>
      <c r="C285" s="66" t="s">
        <v>74</v>
      </c>
      <c r="D285" s="8">
        <v>5.0999999999999996</v>
      </c>
    </row>
    <row r="286" spans="1:4" ht="30" customHeight="1" x14ac:dyDescent="0.25">
      <c r="A286" s="50" t="s">
        <v>322</v>
      </c>
      <c r="B286" s="61"/>
      <c r="C286" s="61" t="s">
        <v>323</v>
      </c>
      <c r="D286" s="8">
        <f>D287+D289+D291</f>
        <v>278.20400000000001</v>
      </c>
    </row>
    <row r="287" spans="1:4" ht="33" customHeight="1" x14ac:dyDescent="0.25">
      <c r="A287" s="50" t="s">
        <v>324</v>
      </c>
      <c r="B287" s="61"/>
      <c r="C287" s="61" t="s">
        <v>325</v>
      </c>
      <c r="D287" s="8">
        <f>D288</f>
        <v>85</v>
      </c>
    </row>
    <row r="288" spans="1:4" ht="31.5" customHeight="1" x14ac:dyDescent="0.25">
      <c r="A288" s="50"/>
      <c r="B288" s="79" t="s">
        <v>73</v>
      </c>
      <c r="C288" s="66" t="s">
        <v>74</v>
      </c>
      <c r="D288" s="8">
        <v>85</v>
      </c>
    </row>
    <row r="289" spans="1:4" ht="28.15" customHeight="1" x14ac:dyDescent="0.25">
      <c r="A289" s="50" t="s">
        <v>326</v>
      </c>
      <c r="B289" s="61"/>
      <c r="C289" s="61" t="s">
        <v>327</v>
      </c>
      <c r="D289" s="8">
        <f>D290</f>
        <v>143.50399999999999</v>
      </c>
    </row>
    <row r="290" spans="1:4" ht="31.5" customHeight="1" x14ac:dyDescent="0.25">
      <c r="A290" s="50"/>
      <c r="B290" s="79" t="s">
        <v>73</v>
      </c>
      <c r="C290" s="66" t="s">
        <v>74</v>
      </c>
      <c r="D290" s="8">
        <v>143.50399999999999</v>
      </c>
    </row>
    <row r="291" spans="1:4" ht="46.5" customHeight="1" x14ac:dyDescent="0.25">
      <c r="A291" s="50" t="s">
        <v>328</v>
      </c>
      <c r="B291" s="79"/>
      <c r="C291" s="61" t="s">
        <v>329</v>
      </c>
      <c r="D291" s="8">
        <f>D292</f>
        <v>49.7</v>
      </c>
    </row>
    <row r="292" spans="1:4" ht="33.75" customHeight="1" x14ac:dyDescent="0.25">
      <c r="A292" s="50"/>
      <c r="B292" s="79" t="s">
        <v>73</v>
      </c>
      <c r="C292" s="66" t="s">
        <v>74</v>
      </c>
      <c r="D292" s="8">
        <v>49.7</v>
      </c>
    </row>
    <row r="293" spans="1:4" ht="34.5" customHeight="1" x14ac:dyDescent="0.25">
      <c r="A293" s="50" t="s">
        <v>330</v>
      </c>
      <c r="B293" s="61"/>
      <c r="C293" s="61" t="s">
        <v>331</v>
      </c>
      <c r="D293" s="8">
        <f>D294+D296</f>
        <v>587.5</v>
      </c>
    </row>
    <row r="294" spans="1:4" ht="35.25" customHeight="1" x14ac:dyDescent="0.25">
      <c r="A294" s="50" t="s">
        <v>332</v>
      </c>
      <c r="B294" s="10"/>
      <c r="C294" s="10" t="s">
        <v>333</v>
      </c>
      <c r="D294" s="8">
        <f>D295</f>
        <v>550.6</v>
      </c>
    </row>
    <row r="295" spans="1:4" ht="33.75" customHeight="1" x14ac:dyDescent="0.25">
      <c r="A295" s="50"/>
      <c r="B295" s="79" t="s">
        <v>73</v>
      </c>
      <c r="C295" s="66" t="s">
        <v>74</v>
      </c>
      <c r="D295" s="8">
        <v>550.6</v>
      </c>
    </row>
    <row r="296" spans="1:4" ht="37.5" customHeight="1" x14ac:dyDescent="0.25">
      <c r="A296" s="50" t="s">
        <v>334</v>
      </c>
      <c r="B296" s="10"/>
      <c r="C296" s="10" t="s">
        <v>335</v>
      </c>
      <c r="D296" s="8">
        <f>D297</f>
        <v>36.9</v>
      </c>
    </row>
    <row r="297" spans="1:4" ht="34.5" customHeight="1" x14ac:dyDescent="0.25">
      <c r="A297" s="50"/>
      <c r="B297" s="79" t="s">
        <v>73</v>
      </c>
      <c r="C297" s="66" t="s">
        <v>74</v>
      </c>
      <c r="D297" s="8">
        <v>36.9</v>
      </c>
    </row>
    <row r="298" spans="1:4" ht="32.25" customHeight="1" x14ac:dyDescent="0.25">
      <c r="A298" s="50" t="s">
        <v>336</v>
      </c>
      <c r="B298" s="63"/>
      <c r="C298" s="63" t="s">
        <v>337</v>
      </c>
      <c r="D298" s="8">
        <f>D299+D302</f>
        <v>362.23399999999998</v>
      </c>
    </row>
    <row r="299" spans="1:4" ht="35.25" customHeight="1" x14ac:dyDescent="0.25">
      <c r="A299" s="50" t="s">
        <v>338</v>
      </c>
      <c r="B299" s="61"/>
      <c r="C299" s="61" t="s">
        <v>339</v>
      </c>
      <c r="D299" s="8">
        <f>D300</f>
        <v>132.47149999999999</v>
      </c>
    </row>
    <row r="300" spans="1:4" ht="32.25" customHeight="1" x14ac:dyDescent="0.25">
      <c r="A300" s="50" t="s">
        <v>340</v>
      </c>
      <c r="B300" s="61"/>
      <c r="C300" s="61" t="s">
        <v>341</v>
      </c>
      <c r="D300" s="8">
        <f>D301</f>
        <v>132.47149999999999</v>
      </c>
    </row>
    <row r="301" spans="1:4" ht="35.25" customHeight="1" x14ac:dyDescent="0.25">
      <c r="A301" s="50"/>
      <c r="B301" s="79" t="s">
        <v>73</v>
      </c>
      <c r="C301" s="66" t="s">
        <v>74</v>
      </c>
      <c r="D301" s="8">
        <v>132.47149999999999</v>
      </c>
    </row>
    <row r="302" spans="1:4" ht="33.75" customHeight="1" x14ac:dyDescent="0.25">
      <c r="A302" s="50" t="s">
        <v>342</v>
      </c>
      <c r="B302" s="61"/>
      <c r="C302" s="61" t="s">
        <v>343</v>
      </c>
      <c r="D302" s="8">
        <f>D303+D307+D305</f>
        <v>229.76249999999999</v>
      </c>
    </row>
    <row r="303" spans="1:4" ht="50.45" customHeight="1" x14ac:dyDescent="0.25">
      <c r="A303" s="50" t="s">
        <v>344</v>
      </c>
      <c r="B303" s="10"/>
      <c r="C303" s="10" t="s">
        <v>345</v>
      </c>
      <c r="D303" s="8">
        <f>D304</f>
        <v>124.66249999999999</v>
      </c>
    </row>
    <row r="304" spans="1:4" ht="33" customHeight="1" x14ac:dyDescent="0.25">
      <c r="A304" s="50"/>
      <c r="B304" s="79" t="s">
        <v>73</v>
      </c>
      <c r="C304" s="66" t="s">
        <v>74</v>
      </c>
      <c r="D304" s="8">
        <v>124.66249999999999</v>
      </c>
    </row>
    <row r="305" spans="1:4" ht="34.5" customHeight="1" x14ac:dyDescent="0.25">
      <c r="A305" s="50" t="s">
        <v>346</v>
      </c>
      <c r="B305" s="10"/>
      <c r="C305" s="10" t="s">
        <v>347</v>
      </c>
      <c r="D305" s="8">
        <f>D306</f>
        <v>100</v>
      </c>
    </row>
    <row r="306" spans="1:4" ht="29.45" customHeight="1" x14ac:dyDescent="0.25">
      <c r="A306" s="50"/>
      <c r="B306" s="79" t="s">
        <v>73</v>
      </c>
      <c r="C306" s="66" t="s">
        <v>74</v>
      </c>
      <c r="D306" s="8">
        <v>100</v>
      </c>
    </row>
    <row r="307" spans="1:4" ht="24" customHeight="1" x14ac:dyDescent="0.25">
      <c r="A307" s="50" t="s">
        <v>348</v>
      </c>
      <c r="B307" s="61"/>
      <c r="C307" s="61" t="s">
        <v>349</v>
      </c>
      <c r="D307" s="8">
        <f>D308</f>
        <v>5.0999999999999996</v>
      </c>
    </row>
    <row r="308" spans="1:4" ht="36" customHeight="1" x14ac:dyDescent="0.25">
      <c r="A308" s="50"/>
      <c r="B308" s="79" t="s">
        <v>73</v>
      </c>
      <c r="C308" s="66" t="s">
        <v>74</v>
      </c>
      <c r="D308" s="8">
        <v>5.0999999999999996</v>
      </c>
    </row>
    <row r="309" spans="1:4" ht="33.75" customHeight="1" x14ac:dyDescent="0.25">
      <c r="A309" s="50" t="s">
        <v>350</v>
      </c>
      <c r="B309" s="10"/>
      <c r="C309" s="10" t="s">
        <v>351</v>
      </c>
      <c r="D309" s="8">
        <f>D310+D314</f>
        <v>188</v>
      </c>
    </row>
    <row r="310" spans="1:4" ht="26.25" customHeight="1" x14ac:dyDescent="0.25">
      <c r="A310" s="50" t="s">
        <v>352</v>
      </c>
      <c r="B310" s="298"/>
      <c r="C310" s="55" t="s">
        <v>353</v>
      </c>
      <c r="D310" s="8">
        <f>D311</f>
        <v>68</v>
      </c>
    </row>
    <row r="311" spans="1:4" ht="33.75" customHeight="1" x14ac:dyDescent="0.25">
      <c r="A311" s="50" t="s">
        <v>354</v>
      </c>
      <c r="B311" s="299"/>
      <c r="C311" s="58" t="s">
        <v>355</v>
      </c>
      <c r="D311" s="8">
        <f>D312</f>
        <v>68</v>
      </c>
    </row>
    <row r="312" spans="1:4" ht="39" customHeight="1" x14ac:dyDescent="0.25">
      <c r="A312" s="50" t="s">
        <v>356</v>
      </c>
      <c r="B312" s="59"/>
      <c r="C312" s="59" t="s">
        <v>357</v>
      </c>
      <c r="D312" s="8">
        <f>D313</f>
        <v>68</v>
      </c>
    </row>
    <row r="313" spans="1:4" ht="39" customHeight="1" x14ac:dyDescent="0.25">
      <c r="A313" s="50"/>
      <c r="B313" s="56" t="s">
        <v>16</v>
      </c>
      <c r="C313" s="69" t="s">
        <v>17</v>
      </c>
      <c r="D313" s="8">
        <v>68</v>
      </c>
    </row>
    <row r="314" spans="1:4" ht="53.25" customHeight="1" x14ac:dyDescent="0.25">
      <c r="A314" s="50" t="s">
        <v>358</v>
      </c>
      <c r="B314" s="58"/>
      <c r="C314" s="58" t="s">
        <v>359</v>
      </c>
      <c r="D314" s="8">
        <f>D315</f>
        <v>120</v>
      </c>
    </row>
    <row r="315" spans="1:4" ht="43.5" customHeight="1" x14ac:dyDescent="0.25">
      <c r="A315" s="50" t="s">
        <v>360</v>
      </c>
      <c r="B315" s="58"/>
      <c r="C315" s="58" t="s">
        <v>361</v>
      </c>
      <c r="D315" s="8">
        <f>D316</f>
        <v>120</v>
      </c>
    </row>
    <row r="316" spans="1:4" ht="57.75" customHeight="1" x14ac:dyDescent="0.25">
      <c r="A316" s="50" t="s">
        <v>362</v>
      </c>
      <c r="B316" s="58"/>
      <c r="C316" s="58" t="s">
        <v>363</v>
      </c>
      <c r="D316" s="8">
        <f>D317</f>
        <v>120</v>
      </c>
    </row>
    <row r="317" spans="1:4" ht="39" customHeight="1" x14ac:dyDescent="0.25">
      <c r="A317" s="50"/>
      <c r="B317" s="79" t="s">
        <v>73</v>
      </c>
      <c r="C317" s="66" t="s">
        <v>74</v>
      </c>
      <c r="D317" s="8">
        <v>120</v>
      </c>
    </row>
    <row r="318" spans="1:4" ht="17.25" customHeight="1" x14ac:dyDescent="0.25">
      <c r="A318" s="79" t="s">
        <v>364</v>
      </c>
      <c r="B318" s="79"/>
      <c r="C318" s="98" t="s">
        <v>365</v>
      </c>
      <c r="D318" s="8">
        <f>D319+D362</f>
        <v>66004.842119999987</v>
      </c>
    </row>
    <row r="319" spans="1:4" ht="15.75" customHeight="1" x14ac:dyDescent="0.25">
      <c r="A319" s="50" t="s">
        <v>366</v>
      </c>
      <c r="B319" s="15"/>
      <c r="C319" s="63" t="s">
        <v>367</v>
      </c>
      <c r="D319" s="8">
        <f>D322+D324+D328+D326+D335+D343+D346+D354+D320+D351+D348+D359+D340+D337+D357+D332</f>
        <v>36319.299999999988</v>
      </c>
    </row>
    <row r="320" spans="1:4" ht="15.75" customHeight="1" x14ac:dyDescent="0.25">
      <c r="A320" s="50" t="s">
        <v>368</v>
      </c>
      <c r="B320" s="63"/>
      <c r="C320" s="63" t="s">
        <v>369</v>
      </c>
      <c r="D320" s="8">
        <f>D321</f>
        <v>1372.8</v>
      </c>
    </row>
    <row r="321" spans="1:7" ht="63" customHeight="1" x14ac:dyDescent="0.25">
      <c r="A321" s="50"/>
      <c r="B321" s="79" t="s">
        <v>250</v>
      </c>
      <c r="C321" s="66" t="s">
        <v>251</v>
      </c>
      <c r="D321" s="8">
        <v>1372.8</v>
      </c>
    </row>
    <row r="322" spans="1:7" ht="21.75" customHeight="1" x14ac:dyDescent="0.25">
      <c r="A322" s="50" t="s">
        <v>370</v>
      </c>
      <c r="B322" s="15"/>
      <c r="C322" s="63" t="s">
        <v>371</v>
      </c>
      <c r="D322" s="53">
        <f>D323</f>
        <v>754.8</v>
      </c>
    </row>
    <row r="323" spans="1:7" ht="63" customHeight="1" x14ac:dyDescent="0.25">
      <c r="A323" s="50"/>
      <c r="B323" s="79" t="s">
        <v>250</v>
      </c>
      <c r="C323" s="66" t="s">
        <v>251</v>
      </c>
      <c r="D323" s="53">
        <v>754.8</v>
      </c>
    </row>
    <row r="324" spans="1:7" ht="21" customHeight="1" x14ac:dyDescent="0.25">
      <c r="A324" s="50" t="s">
        <v>372</v>
      </c>
      <c r="B324" s="15"/>
      <c r="C324" s="63" t="s">
        <v>373</v>
      </c>
      <c r="D324" s="8">
        <f>D325</f>
        <v>158</v>
      </c>
    </row>
    <row r="325" spans="1:7" ht="60" customHeight="1" x14ac:dyDescent="0.25">
      <c r="A325" s="50"/>
      <c r="B325" s="79" t="s">
        <v>250</v>
      </c>
      <c r="C325" s="66" t="s">
        <v>251</v>
      </c>
      <c r="D325" s="300">
        <v>158</v>
      </c>
    </row>
    <row r="326" spans="1:7" ht="22.5" customHeight="1" x14ac:dyDescent="0.25">
      <c r="A326" s="50" t="s">
        <v>374</v>
      </c>
      <c r="B326" s="15"/>
      <c r="C326" s="61" t="s">
        <v>375</v>
      </c>
      <c r="D326" s="53">
        <f>D327</f>
        <v>50</v>
      </c>
    </row>
    <row r="327" spans="1:7" ht="24.75" customHeight="1" x14ac:dyDescent="0.25">
      <c r="A327" s="79"/>
      <c r="B327" s="75">
        <v>800</v>
      </c>
      <c r="C327" s="61" t="s">
        <v>132</v>
      </c>
      <c r="D327" s="53">
        <v>50</v>
      </c>
    </row>
    <row r="328" spans="1:7" ht="18" customHeight="1" x14ac:dyDescent="0.25">
      <c r="A328" s="50" t="s">
        <v>376</v>
      </c>
      <c r="B328" s="71"/>
      <c r="C328" s="63" t="s">
        <v>277</v>
      </c>
      <c r="D328" s="8">
        <f>D329+D330+D331</f>
        <v>30017.200000000001</v>
      </c>
      <c r="F328" s="47"/>
      <c r="G328" s="19"/>
    </row>
    <row r="329" spans="1:7" ht="63" customHeight="1" x14ac:dyDescent="0.25">
      <c r="A329" s="75"/>
      <c r="B329" s="79" t="s">
        <v>250</v>
      </c>
      <c r="C329" s="66" t="s">
        <v>251</v>
      </c>
      <c r="D329" s="8">
        <v>23807.645</v>
      </c>
    </row>
    <row r="330" spans="1:7" ht="35.450000000000003" customHeight="1" x14ac:dyDescent="0.25">
      <c r="A330" s="75"/>
      <c r="B330" s="79" t="s">
        <v>73</v>
      </c>
      <c r="C330" s="66" t="s">
        <v>74</v>
      </c>
      <c r="D330" s="8">
        <v>5466.7479999999996</v>
      </c>
    </row>
    <row r="331" spans="1:7" ht="17.25" customHeight="1" x14ac:dyDescent="0.25">
      <c r="A331" s="75"/>
      <c r="B331" s="75">
        <v>800</v>
      </c>
      <c r="C331" s="61" t="s">
        <v>132</v>
      </c>
      <c r="D331" s="8">
        <v>742.80700000000002</v>
      </c>
    </row>
    <row r="332" spans="1:7" ht="17.25" customHeight="1" x14ac:dyDescent="0.25">
      <c r="A332" s="50" t="s">
        <v>377</v>
      </c>
      <c r="B332" s="63"/>
      <c r="C332" s="63" t="s">
        <v>378</v>
      </c>
      <c r="D332" s="8">
        <f>D333+D334</f>
        <v>453.20000000000005</v>
      </c>
    </row>
    <row r="333" spans="1:7" ht="63.75" customHeight="1" x14ac:dyDescent="0.25">
      <c r="A333" s="75"/>
      <c r="B333" s="79" t="s">
        <v>250</v>
      </c>
      <c r="C333" s="66" t="s">
        <v>251</v>
      </c>
      <c r="D333" s="8">
        <v>370.84500000000003</v>
      </c>
    </row>
    <row r="334" spans="1:7" ht="36" customHeight="1" x14ac:dyDescent="0.25">
      <c r="A334" s="75"/>
      <c r="B334" s="79" t="s">
        <v>73</v>
      </c>
      <c r="C334" s="66" t="s">
        <v>74</v>
      </c>
      <c r="D334" s="8">
        <v>82.355000000000004</v>
      </c>
    </row>
    <row r="335" spans="1:7" ht="38.25" customHeight="1" x14ac:dyDescent="0.25">
      <c r="A335" s="50" t="s">
        <v>379</v>
      </c>
      <c r="B335" s="76"/>
      <c r="C335" s="125" t="s">
        <v>380</v>
      </c>
      <c r="D335" s="8">
        <f>D336</f>
        <v>881.1</v>
      </c>
    </row>
    <row r="336" spans="1:7" ht="61.5" customHeight="1" x14ac:dyDescent="0.25">
      <c r="A336" s="100"/>
      <c r="B336" s="79" t="s">
        <v>250</v>
      </c>
      <c r="C336" s="66" t="s">
        <v>251</v>
      </c>
      <c r="D336" s="99">
        <v>881.1</v>
      </c>
    </row>
    <row r="337" spans="1:4" ht="63.75" customHeight="1" x14ac:dyDescent="0.25">
      <c r="A337" s="50" t="s">
        <v>381</v>
      </c>
      <c r="B337" s="101"/>
      <c r="C337" s="81" t="s">
        <v>382</v>
      </c>
      <c r="D337" s="8">
        <f>D338+D339</f>
        <v>109.7</v>
      </c>
    </row>
    <row r="338" spans="1:4" ht="61.5" customHeight="1" x14ac:dyDescent="0.25">
      <c r="A338" s="100"/>
      <c r="B338" s="79" t="s">
        <v>250</v>
      </c>
      <c r="C338" s="66" t="s">
        <v>251</v>
      </c>
      <c r="D338" s="8">
        <v>107.7</v>
      </c>
    </row>
    <row r="339" spans="1:4" ht="35.25" customHeight="1" x14ac:dyDescent="0.25">
      <c r="A339" s="100"/>
      <c r="B339" s="79" t="s">
        <v>73</v>
      </c>
      <c r="C339" s="66" t="s">
        <v>74</v>
      </c>
      <c r="D339" s="8">
        <v>2</v>
      </c>
    </row>
    <row r="340" spans="1:4" ht="64.5" customHeight="1" x14ac:dyDescent="0.25">
      <c r="A340" s="50" t="s">
        <v>383</v>
      </c>
      <c r="B340" s="76"/>
      <c r="C340" s="98" t="s">
        <v>384</v>
      </c>
      <c r="D340" s="8">
        <f>D341+D342</f>
        <v>1.2</v>
      </c>
    </row>
    <row r="341" spans="1:4" ht="63.75" customHeight="1" x14ac:dyDescent="0.25">
      <c r="A341" s="76"/>
      <c r="B341" s="79" t="s">
        <v>250</v>
      </c>
      <c r="C341" s="66" t="s">
        <v>251</v>
      </c>
      <c r="D341" s="8">
        <v>1</v>
      </c>
    </row>
    <row r="342" spans="1:4" ht="35.25" customHeight="1" x14ac:dyDescent="0.25">
      <c r="A342" s="76"/>
      <c r="B342" s="79" t="s">
        <v>73</v>
      </c>
      <c r="C342" s="66" t="s">
        <v>74</v>
      </c>
      <c r="D342" s="8">
        <v>0.2</v>
      </c>
    </row>
    <row r="343" spans="1:4" ht="48" customHeight="1" x14ac:dyDescent="0.25">
      <c r="A343" s="50" t="s">
        <v>385</v>
      </c>
      <c r="B343" s="103"/>
      <c r="C343" s="97" t="s">
        <v>386</v>
      </c>
      <c r="D343" s="8">
        <f>D344+D345</f>
        <v>421</v>
      </c>
    </row>
    <row r="344" spans="1:4" ht="63.75" customHeight="1" x14ac:dyDescent="0.25">
      <c r="A344" s="75"/>
      <c r="B344" s="79" t="s">
        <v>250</v>
      </c>
      <c r="C344" s="66" t="s">
        <v>251</v>
      </c>
      <c r="D344" s="8">
        <v>325.5</v>
      </c>
    </row>
    <row r="345" spans="1:4" ht="30.6" customHeight="1" x14ac:dyDescent="0.25">
      <c r="A345" s="75"/>
      <c r="B345" s="79" t="s">
        <v>73</v>
      </c>
      <c r="C345" s="66" t="s">
        <v>74</v>
      </c>
      <c r="D345" s="8">
        <v>95.5</v>
      </c>
    </row>
    <row r="346" spans="1:4" ht="21" customHeight="1" x14ac:dyDescent="0.25">
      <c r="A346" s="50" t="s">
        <v>387</v>
      </c>
      <c r="B346" s="103"/>
      <c r="C346" s="97" t="s">
        <v>388</v>
      </c>
      <c r="D346" s="8">
        <f>D347</f>
        <v>3.9</v>
      </c>
    </row>
    <row r="347" spans="1:4" ht="34.5" customHeight="1" x14ac:dyDescent="0.25">
      <c r="A347" s="100"/>
      <c r="B347" s="79" t="s">
        <v>73</v>
      </c>
      <c r="C347" s="66" t="s">
        <v>74</v>
      </c>
      <c r="D347" s="8">
        <v>3.9</v>
      </c>
    </row>
    <row r="348" spans="1:4" ht="33.75" customHeight="1" x14ac:dyDescent="0.25">
      <c r="A348" s="50" t="s">
        <v>389</v>
      </c>
      <c r="B348" s="79"/>
      <c r="C348" s="58" t="s">
        <v>390</v>
      </c>
      <c r="D348" s="8">
        <f>D349+D350</f>
        <v>43.699999999999996</v>
      </c>
    </row>
    <row r="349" spans="1:4" ht="66.75" customHeight="1" x14ac:dyDescent="0.25">
      <c r="A349" s="50"/>
      <c r="B349" s="79" t="s">
        <v>250</v>
      </c>
      <c r="C349" s="66" t="s">
        <v>251</v>
      </c>
      <c r="D349" s="8">
        <v>43.3</v>
      </c>
    </row>
    <row r="350" spans="1:4" ht="33" customHeight="1" x14ac:dyDescent="0.25">
      <c r="A350" s="75"/>
      <c r="B350" s="79" t="s">
        <v>73</v>
      </c>
      <c r="C350" s="66" t="s">
        <v>74</v>
      </c>
      <c r="D350" s="8">
        <v>0.4</v>
      </c>
    </row>
    <row r="351" spans="1:4" ht="56.25" customHeight="1" x14ac:dyDescent="0.25">
      <c r="A351" s="50" t="s">
        <v>391</v>
      </c>
      <c r="B351" s="76"/>
      <c r="C351" s="97" t="s">
        <v>392</v>
      </c>
      <c r="D351" s="8">
        <f>D352+D353</f>
        <v>9.4</v>
      </c>
    </row>
    <row r="352" spans="1:4" ht="63.75" customHeight="1" x14ac:dyDescent="0.25">
      <c r="A352" s="75"/>
      <c r="B352" s="79" t="s">
        <v>250</v>
      </c>
      <c r="C352" s="66" t="s">
        <v>251</v>
      </c>
      <c r="D352" s="8">
        <v>7.9</v>
      </c>
    </row>
    <row r="353" spans="1:4" ht="34.9" customHeight="1" x14ac:dyDescent="0.25">
      <c r="A353" s="75"/>
      <c r="B353" s="79" t="s">
        <v>73</v>
      </c>
      <c r="C353" s="66" t="s">
        <v>74</v>
      </c>
      <c r="D353" s="8">
        <v>1.5</v>
      </c>
    </row>
    <row r="354" spans="1:4" ht="32.450000000000003" customHeight="1" x14ac:dyDescent="0.25">
      <c r="A354" s="50" t="s">
        <v>393</v>
      </c>
      <c r="B354" s="76"/>
      <c r="C354" s="97" t="s">
        <v>394</v>
      </c>
      <c r="D354" s="8">
        <f>D355+D356</f>
        <v>395.1</v>
      </c>
    </row>
    <row r="355" spans="1:4" ht="63" customHeight="1" x14ac:dyDescent="0.25">
      <c r="A355" s="75"/>
      <c r="B355" s="79" t="s">
        <v>250</v>
      </c>
      <c r="C355" s="66" t="s">
        <v>251</v>
      </c>
      <c r="D355" s="8">
        <v>380.1</v>
      </c>
    </row>
    <row r="356" spans="1:4" ht="36" customHeight="1" x14ac:dyDescent="0.25">
      <c r="A356" s="75"/>
      <c r="B356" s="79" t="s">
        <v>73</v>
      </c>
      <c r="C356" s="66" t="s">
        <v>74</v>
      </c>
      <c r="D356" s="8">
        <v>15</v>
      </c>
    </row>
    <row r="357" spans="1:4" ht="53.25" customHeight="1" x14ac:dyDescent="0.25">
      <c r="A357" s="50" t="s">
        <v>395</v>
      </c>
      <c r="B357" s="79"/>
      <c r="C357" s="66" t="s">
        <v>396</v>
      </c>
      <c r="D357" s="8">
        <f>D358</f>
        <v>52.2</v>
      </c>
    </row>
    <row r="358" spans="1:4" ht="36" customHeight="1" x14ac:dyDescent="0.25">
      <c r="A358" s="75"/>
      <c r="B358" s="79" t="s">
        <v>73</v>
      </c>
      <c r="C358" s="66" t="s">
        <v>74</v>
      </c>
      <c r="D358" s="8">
        <v>52.2</v>
      </c>
    </row>
    <row r="359" spans="1:4" ht="27" customHeight="1" x14ac:dyDescent="0.25">
      <c r="A359" s="50" t="s">
        <v>397</v>
      </c>
      <c r="B359" s="79"/>
      <c r="C359" s="301" t="s">
        <v>398</v>
      </c>
      <c r="D359" s="8">
        <f>D360+D361</f>
        <v>1596</v>
      </c>
    </row>
    <row r="360" spans="1:4" ht="66" customHeight="1" x14ac:dyDescent="0.25">
      <c r="A360" s="75"/>
      <c r="B360" s="79" t="s">
        <v>250</v>
      </c>
      <c r="C360" s="66" t="s">
        <v>251</v>
      </c>
      <c r="D360" s="8">
        <v>1330.8</v>
      </c>
    </row>
    <row r="361" spans="1:4" ht="36" customHeight="1" x14ac:dyDescent="0.25">
      <c r="A361" s="75"/>
      <c r="B361" s="79" t="s">
        <v>73</v>
      </c>
      <c r="C361" s="66" t="s">
        <v>74</v>
      </c>
      <c r="D361" s="8">
        <v>265.2</v>
      </c>
    </row>
    <row r="362" spans="1:4" ht="31.5" customHeight="1" x14ac:dyDescent="0.25">
      <c r="A362" s="50" t="s">
        <v>399</v>
      </c>
      <c r="B362" s="71"/>
      <c r="C362" s="63" t="s">
        <v>400</v>
      </c>
      <c r="D362" s="53">
        <f>D371+D385+D383+D373+D365+D387+D363+D367+D376+D381+D379</f>
        <v>29685.542120000006</v>
      </c>
    </row>
    <row r="363" spans="1:4" ht="50.25" customHeight="1" x14ac:dyDescent="0.25">
      <c r="A363" s="50" t="s">
        <v>401</v>
      </c>
      <c r="B363" s="56"/>
      <c r="C363" s="69" t="s">
        <v>402</v>
      </c>
      <c r="D363" s="53">
        <f>D364</f>
        <v>63.668880000000001</v>
      </c>
    </row>
    <row r="364" spans="1:4" ht="35.25" customHeight="1" x14ac:dyDescent="0.25">
      <c r="A364" s="7"/>
      <c r="B364" s="79" t="s">
        <v>73</v>
      </c>
      <c r="C364" s="66" t="s">
        <v>74</v>
      </c>
      <c r="D364" s="53">
        <v>63.668880000000001</v>
      </c>
    </row>
    <row r="365" spans="1:4" ht="82.5" customHeight="1" x14ac:dyDescent="0.25">
      <c r="A365" s="50" t="s">
        <v>403</v>
      </c>
      <c r="B365" s="79"/>
      <c r="C365" s="66" t="s">
        <v>404</v>
      </c>
      <c r="D365" s="53">
        <f>D366</f>
        <v>6485.07024</v>
      </c>
    </row>
    <row r="366" spans="1:4" ht="36" customHeight="1" x14ac:dyDescent="0.25">
      <c r="A366" s="7"/>
      <c r="B366" s="79" t="s">
        <v>152</v>
      </c>
      <c r="C366" s="83" t="s">
        <v>153</v>
      </c>
      <c r="D366" s="53">
        <v>6485.07024</v>
      </c>
    </row>
    <row r="367" spans="1:4" ht="31.5" customHeight="1" x14ac:dyDescent="0.25">
      <c r="A367" s="50" t="s">
        <v>405</v>
      </c>
      <c r="B367" s="75"/>
      <c r="C367" s="125" t="s">
        <v>406</v>
      </c>
      <c r="D367" s="53">
        <f>D368+D369+D370</f>
        <v>3738.8</v>
      </c>
    </row>
    <row r="368" spans="1:4" ht="31.5" customHeight="1" x14ac:dyDescent="0.25">
      <c r="A368" s="7"/>
      <c r="B368" s="79" t="s">
        <v>73</v>
      </c>
      <c r="C368" s="66" t="s">
        <v>74</v>
      </c>
      <c r="D368" s="53">
        <v>112</v>
      </c>
    </row>
    <row r="369" spans="1:4" ht="19.5" customHeight="1" x14ac:dyDescent="0.25">
      <c r="A369" s="7"/>
      <c r="B369" s="56" t="s">
        <v>65</v>
      </c>
      <c r="C369" s="297" t="s">
        <v>66</v>
      </c>
      <c r="D369" s="53">
        <v>231.14285000000001</v>
      </c>
    </row>
    <row r="370" spans="1:4" ht="35.25" customHeight="1" x14ac:dyDescent="0.25">
      <c r="A370" s="7"/>
      <c r="B370" s="56" t="s">
        <v>16</v>
      </c>
      <c r="C370" s="69" t="s">
        <v>17</v>
      </c>
      <c r="D370" s="53">
        <v>3395.65715</v>
      </c>
    </row>
    <row r="371" spans="1:4" ht="19.5" customHeight="1" x14ac:dyDescent="0.25">
      <c r="A371" s="50" t="s">
        <v>407</v>
      </c>
      <c r="B371" s="60"/>
      <c r="C371" s="63" t="s">
        <v>408</v>
      </c>
      <c r="D371" s="53">
        <f>D372</f>
        <v>535</v>
      </c>
    </row>
    <row r="372" spans="1:4" ht="31.9" customHeight="1" x14ac:dyDescent="0.25">
      <c r="A372" s="7"/>
      <c r="B372" s="79" t="s">
        <v>73</v>
      </c>
      <c r="C372" s="66" t="s">
        <v>74</v>
      </c>
      <c r="D372" s="53">
        <v>535</v>
      </c>
    </row>
    <row r="373" spans="1:4" ht="22.15" customHeight="1" x14ac:dyDescent="0.25">
      <c r="A373" s="50" t="s">
        <v>409</v>
      </c>
      <c r="B373" s="63"/>
      <c r="C373" s="63" t="s">
        <v>410</v>
      </c>
      <c r="D373" s="53">
        <f>D375+D374</f>
        <v>2050</v>
      </c>
    </row>
    <row r="374" spans="1:4" ht="36" customHeight="1" x14ac:dyDescent="0.25">
      <c r="A374" s="76"/>
      <c r="B374" s="79" t="s">
        <v>73</v>
      </c>
      <c r="C374" s="66" t="s">
        <v>74</v>
      </c>
      <c r="D374" s="53">
        <v>189.6968</v>
      </c>
    </row>
    <row r="375" spans="1:4" ht="36.75" customHeight="1" x14ac:dyDescent="0.25">
      <c r="A375" s="104"/>
      <c r="B375" s="56" t="s">
        <v>16</v>
      </c>
      <c r="C375" s="69" t="s">
        <v>17</v>
      </c>
      <c r="D375" s="53">
        <v>1860.3032000000001</v>
      </c>
    </row>
    <row r="376" spans="1:4" ht="25.5" customHeight="1" x14ac:dyDescent="0.25">
      <c r="A376" s="50" t="s">
        <v>411</v>
      </c>
      <c r="B376" s="63"/>
      <c r="C376" s="63" t="s">
        <v>412</v>
      </c>
      <c r="D376" s="53">
        <f>D377+D378</f>
        <v>100</v>
      </c>
    </row>
    <row r="377" spans="1:4" ht="36.75" customHeight="1" x14ac:dyDescent="0.25">
      <c r="A377" s="104"/>
      <c r="B377" s="79" t="s">
        <v>73</v>
      </c>
      <c r="C377" s="66" t="s">
        <v>74</v>
      </c>
      <c r="D377" s="53">
        <v>98.655000000000001</v>
      </c>
    </row>
    <row r="378" spans="1:4" ht="23.25" customHeight="1" x14ac:dyDescent="0.25">
      <c r="A378" s="104"/>
      <c r="B378" s="75">
        <v>800</v>
      </c>
      <c r="C378" s="61" t="s">
        <v>132</v>
      </c>
      <c r="D378" s="53">
        <v>1.345</v>
      </c>
    </row>
    <row r="379" spans="1:4" ht="38.25" customHeight="1" x14ac:dyDescent="0.25">
      <c r="A379" s="50" t="s">
        <v>548</v>
      </c>
      <c r="B379" s="75"/>
      <c r="C379" s="63" t="s">
        <v>549</v>
      </c>
      <c r="D379" s="53">
        <f>D380</f>
        <v>779.52300000000002</v>
      </c>
    </row>
    <row r="380" spans="1:4" ht="23.25" customHeight="1" x14ac:dyDescent="0.25">
      <c r="A380" s="104"/>
      <c r="B380" s="60" t="s">
        <v>164</v>
      </c>
      <c r="C380" s="61" t="s">
        <v>165</v>
      </c>
      <c r="D380" s="53">
        <v>779.52300000000002</v>
      </c>
    </row>
    <row r="381" spans="1:4" ht="84" customHeight="1" x14ac:dyDescent="0.25">
      <c r="A381" s="105" t="s">
        <v>525</v>
      </c>
      <c r="B381" s="106"/>
      <c r="C381" s="107" t="s">
        <v>524</v>
      </c>
      <c r="D381" s="53">
        <f>D382</f>
        <v>1301.58</v>
      </c>
    </row>
    <row r="382" spans="1:4" ht="26.25" customHeight="1" x14ac:dyDescent="0.25">
      <c r="A382" s="71"/>
      <c r="B382" s="56" t="s">
        <v>65</v>
      </c>
      <c r="C382" s="297" t="s">
        <v>66</v>
      </c>
      <c r="D382" s="53">
        <v>1301.58</v>
      </c>
    </row>
    <row r="383" spans="1:4" ht="36.75" customHeight="1" x14ac:dyDescent="0.25">
      <c r="A383" s="50" t="s">
        <v>417</v>
      </c>
      <c r="B383" s="63"/>
      <c r="C383" s="63" t="s">
        <v>418</v>
      </c>
      <c r="D383" s="53">
        <f>D384</f>
        <v>2442.3000000000002</v>
      </c>
    </row>
    <row r="384" spans="1:4" ht="30" customHeight="1" x14ac:dyDescent="0.25">
      <c r="A384" s="75"/>
      <c r="B384" s="56" t="s">
        <v>65</v>
      </c>
      <c r="C384" s="297" t="s">
        <v>66</v>
      </c>
      <c r="D384" s="53">
        <v>2442.3000000000002</v>
      </c>
    </row>
    <row r="385" spans="1:6" ht="50.25" customHeight="1" x14ac:dyDescent="0.25">
      <c r="A385" s="50" t="s">
        <v>413</v>
      </c>
      <c r="B385" s="75"/>
      <c r="C385" s="108" t="s">
        <v>414</v>
      </c>
      <c r="D385" s="53">
        <f>D386</f>
        <v>11994.1</v>
      </c>
    </row>
    <row r="386" spans="1:6" ht="19.5" customHeight="1" x14ac:dyDescent="0.25">
      <c r="A386" s="7"/>
      <c r="B386" s="75">
        <v>800</v>
      </c>
      <c r="C386" s="61" t="s">
        <v>132</v>
      </c>
      <c r="D386" s="53">
        <v>11994.1</v>
      </c>
    </row>
    <row r="387" spans="1:6" ht="36.75" customHeight="1" x14ac:dyDescent="0.25">
      <c r="A387" s="50" t="s">
        <v>415</v>
      </c>
      <c r="B387" s="78"/>
      <c r="C387" s="78" t="s">
        <v>416</v>
      </c>
      <c r="D387" s="53">
        <f>D388</f>
        <v>195.5</v>
      </c>
    </row>
    <row r="388" spans="1:6" ht="33.75" customHeight="1" x14ac:dyDescent="0.25">
      <c r="A388" s="50"/>
      <c r="B388" s="79" t="s">
        <v>73</v>
      </c>
      <c r="C388" s="66" t="s">
        <v>74</v>
      </c>
      <c r="D388" s="53">
        <v>195.5</v>
      </c>
    </row>
    <row r="389" spans="1:6" ht="18" customHeight="1" x14ac:dyDescent="0.25">
      <c r="A389" s="302"/>
      <c r="B389" s="303"/>
      <c r="C389" s="304" t="s">
        <v>419</v>
      </c>
      <c r="D389" s="16">
        <f>D16+D69+D110+D121+D166+D235+D318+D279+D252+D309+D100</f>
        <v>612549.33413999993</v>
      </c>
      <c r="E389" s="20" t="s">
        <v>505</v>
      </c>
      <c r="F389" s="45"/>
    </row>
    <row r="392" spans="1:6" x14ac:dyDescent="0.2">
      <c r="D392" s="17"/>
      <c r="F392" s="46"/>
    </row>
    <row r="394" spans="1:6" x14ac:dyDescent="0.2">
      <c r="D394" s="17"/>
    </row>
  </sheetData>
  <mergeCells count="9">
    <mergeCell ref="C7:D7"/>
    <mergeCell ref="C8:D8"/>
    <mergeCell ref="C9:D9"/>
    <mergeCell ref="A12:D12"/>
    <mergeCell ref="C1:D1"/>
    <mergeCell ref="C2:D2"/>
    <mergeCell ref="C3:D3"/>
    <mergeCell ref="C4:D4"/>
    <mergeCell ref="C6:D6"/>
  </mergeCells>
  <pageMargins left="0.59055118110236227" right="0.15748031496062992" top="0.35433070866141736" bottom="0.15748031496062992" header="0.35433070866141736" footer="0.19685039370078741"/>
  <pageSetup paperSize="9" scale="8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J571"/>
  <sheetViews>
    <sheetView view="pageBreakPreview" zoomScaleSheetLayoutView="100" workbookViewId="0">
      <selection activeCell="F4" sqref="F4:G4"/>
    </sheetView>
  </sheetViews>
  <sheetFormatPr defaultRowHeight="14.25" x14ac:dyDescent="0.2"/>
  <cols>
    <col min="1" max="1" width="4.140625" customWidth="1"/>
    <col min="2" max="2" width="5.42578125" customWidth="1"/>
    <col min="4" max="4" width="13.7109375" style="21" customWidth="1"/>
    <col min="6" max="6" width="48" customWidth="1"/>
    <col min="7" max="7" width="12.7109375" style="18" customWidth="1"/>
    <col min="8" max="10" width="9.140625" hidden="1" customWidth="1"/>
    <col min="11" max="11" width="11.85546875" hidden="1" customWidth="1"/>
    <col min="12" max="12" width="13.28515625" hidden="1" customWidth="1"/>
    <col min="13" max="13" width="12.42578125" hidden="1" customWidth="1"/>
    <col min="14" max="14" width="10.7109375" hidden="1" customWidth="1"/>
    <col min="15" max="15" width="10.28515625" hidden="1" customWidth="1"/>
    <col min="16" max="16" width="12.28515625" hidden="1" customWidth="1"/>
    <col min="17" max="17" width="13" hidden="1" customWidth="1"/>
    <col min="18" max="18" width="11.85546875" hidden="1" customWidth="1"/>
    <col min="19" max="19" width="11.28515625" hidden="1" customWidth="1"/>
    <col min="20" max="20" width="11" hidden="1" customWidth="1"/>
    <col min="21" max="21" width="11.28515625" hidden="1" customWidth="1"/>
    <col min="22" max="22" width="12.42578125" hidden="1" customWidth="1"/>
    <col min="23" max="23" width="13" hidden="1" customWidth="1"/>
    <col min="24" max="24" width="13.85546875" hidden="1" customWidth="1"/>
    <col min="25" max="25" width="10.28515625" hidden="1" customWidth="1"/>
    <col min="26" max="27" width="9.140625" hidden="1" customWidth="1"/>
    <col min="28" max="28" width="10.5703125" hidden="1" customWidth="1"/>
    <col min="29" max="29" width="9.42578125" hidden="1" customWidth="1"/>
    <col min="30" max="30" width="0.140625" hidden="1" customWidth="1"/>
    <col min="31" max="31" width="9.140625" hidden="1" customWidth="1"/>
    <col min="32" max="32" width="8.28515625" hidden="1" customWidth="1"/>
    <col min="33" max="33" width="2.5703125" customWidth="1"/>
    <col min="34" max="34" width="10.140625" hidden="1" customWidth="1"/>
    <col min="35" max="35" width="9.140625" bestFit="1" customWidth="1"/>
    <col min="36" max="36" width="15" customWidth="1"/>
  </cols>
  <sheetData>
    <row r="1" spans="2:7" ht="15" x14ac:dyDescent="0.25">
      <c r="F1" s="317" t="s">
        <v>539</v>
      </c>
      <c r="G1" s="317"/>
    </row>
    <row r="2" spans="2:7" ht="15" x14ac:dyDescent="0.25">
      <c r="F2" s="315" t="s">
        <v>0</v>
      </c>
      <c r="G2" s="315"/>
    </row>
    <row r="3" spans="2:7" ht="15" x14ac:dyDescent="0.25">
      <c r="F3" s="315" t="s">
        <v>1</v>
      </c>
      <c r="G3" s="315"/>
    </row>
    <row r="4" spans="2:7" ht="15" x14ac:dyDescent="0.25">
      <c r="F4" s="315" t="s">
        <v>832</v>
      </c>
      <c r="G4" s="315"/>
    </row>
    <row r="7" spans="2:7" ht="15" x14ac:dyDescent="0.25">
      <c r="F7" s="321" t="s">
        <v>516</v>
      </c>
      <c r="G7" s="321"/>
    </row>
    <row r="8" spans="2:7" ht="15" x14ac:dyDescent="0.25">
      <c r="F8" s="318" t="s">
        <v>0</v>
      </c>
      <c r="G8" s="318"/>
    </row>
    <row r="9" spans="2:7" ht="15" x14ac:dyDescent="0.25">
      <c r="F9" s="318" t="s">
        <v>1</v>
      </c>
      <c r="G9" s="319"/>
    </row>
    <row r="10" spans="2:7" ht="15" x14ac:dyDescent="0.25">
      <c r="F10" s="318" t="s">
        <v>2</v>
      </c>
      <c r="G10" s="318"/>
    </row>
    <row r="11" spans="2:7" x14ac:dyDescent="0.2">
      <c r="F11" s="22"/>
    </row>
    <row r="12" spans="2:7" x14ac:dyDescent="0.2">
      <c r="F12" s="22"/>
    </row>
    <row r="13" spans="2:7" ht="18.75" customHeight="1" x14ac:dyDescent="0.25">
      <c r="B13" s="320" t="s">
        <v>420</v>
      </c>
      <c r="C13" s="320"/>
      <c r="D13" s="320"/>
      <c r="E13" s="320"/>
      <c r="F13" s="320"/>
      <c r="G13" s="320"/>
    </row>
    <row r="14" spans="2:7" ht="15" customHeight="1" x14ac:dyDescent="0.2"/>
    <row r="15" spans="2:7" ht="18.75" customHeight="1" x14ac:dyDescent="0.2">
      <c r="B15" s="23" t="s">
        <v>421</v>
      </c>
      <c r="C15" s="7" t="s">
        <v>422</v>
      </c>
      <c r="D15" s="7" t="s">
        <v>4</v>
      </c>
      <c r="E15" s="7" t="s">
        <v>5</v>
      </c>
      <c r="F15" s="7" t="s">
        <v>6</v>
      </c>
      <c r="G15" s="7" t="s">
        <v>423</v>
      </c>
    </row>
    <row r="16" spans="2:7" ht="12.75" x14ac:dyDescent="0.2">
      <c r="B16" s="24">
        <v>1</v>
      </c>
      <c r="C16" s="24">
        <v>2</v>
      </c>
      <c r="D16" s="24">
        <v>3</v>
      </c>
      <c r="E16" s="24">
        <v>4</v>
      </c>
      <c r="F16" s="24">
        <v>5</v>
      </c>
      <c r="G16" s="24">
        <v>6</v>
      </c>
    </row>
    <row r="17" spans="2:36" ht="30" customHeight="1" x14ac:dyDescent="0.2">
      <c r="B17" s="109">
        <v>530</v>
      </c>
      <c r="C17" s="25"/>
      <c r="D17" s="110"/>
      <c r="E17" s="111"/>
      <c r="F17" s="305" t="s">
        <v>424</v>
      </c>
      <c r="G17" s="16">
        <f>G18</f>
        <v>1912.6</v>
      </c>
    </row>
    <row r="18" spans="2:36" ht="18.75" customHeight="1" x14ac:dyDescent="0.25">
      <c r="B18" s="25"/>
      <c r="C18" s="11" t="s">
        <v>425</v>
      </c>
      <c r="D18" s="11"/>
      <c r="E18" s="14"/>
      <c r="F18" s="112" t="s">
        <v>426</v>
      </c>
      <c r="G18" s="8">
        <f>G19+G28</f>
        <v>1912.6</v>
      </c>
      <c r="AD18" s="26"/>
    </row>
    <row r="19" spans="2:36" ht="60" x14ac:dyDescent="0.25">
      <c r="B19" s="25"/>
      <c r="C19" s="14" t="s">
        <v>427</v>
      </c>
      <c r="D19" s="11"/>
      <c r="E19" s="14"/>
      <c r="F19" s="10" t="s">
        <v>428</v>
      </c>
      <c r="G19" s="8">
        <f>G20</f>
        <v>1562.6</v>
      </c>
    </row>
    <row r="20" spans="2:36" ht="20.25" customHeight="1" x14ac:dyDescent="0.25">
      <c r="B20" s="25"/>
      <c r="C20" s="11"/>
      <c r="D20" s="79" t="s">
        <v>364</v>
      </c>
      <c r="E20" s="79"/>
      <c r="F20" s="113" t="s">
        <v>365</v>
      </c>
      <c r="G20" s="8">
        <f>G21</f>
        <v>1562.6</v>
      </c>
    </row>
    <row r="21" spans="2:36" ht="32.25" customHeight="1" x14ac:dyDescent="0.25">
      <c r="B21" s="25"/>
      <c r="C21" s="11"/>
      <c r="D21" s="50" t="s">
        <v>366</v>
      </c>
      <c r="E21" s="15"/>
      <c r="F21" s="63" t="s">
        <v>367</v>
      </c>
      <c r="G21" s="8">
        <f>G22+G24</f>
        <v>1562.6</v>
      </c>
    </row>
    <row r="22" spans="2:36" ht="33" customHeight="1" x14ac:dyDescent="0.25">
      <c r="B22" s="25"/>
      <c r="C22" s="11"/>
      <c r="D22" s="50" t="s">
        <v>372</v>
      </c>
      <c r="E22" s="15"/>
      <c r="F22" s="63" t="s">
        <v>373</v>
      </c>
      <c r="G22" s="8">
        <f>G23</f>
        <v>158</v>
      </c>
    </row>
    <row r="23" spans="2:36" ht="77.25" customHeight="1" x14ac:dyDescent="0.25">
      <c r="B23" s="25"/>
      <c r="C23" s="11"/>
      <c r="D23" s="50"/>
      <c r="E23" s="79" t="s">
        <v>250</v>
      </c>
      <c r="F23" s="66" t="s">
        <v>251</v>
      </c>
      <c r="G23" s="124">
        <v>158</v>
      </c>
    </row>
    <row r="24" spans="2:36" ht="30.75" customHeight="1" x14ac:dyDescent="0.25">
      <c r="B24" s="25"/>
      <c r="C24" s="11"/>
      <c r="D24" s="50" t="s">
        <v>376</v>
      </c>
      <c r="E24" s="71"/>
      <c r="F24" s="63" t="s">
        <v>277</v>
      </c>
      <c r="G24" s="8">
        <f>G25+G27+G26</f>
        <v>1404.6</v>
      </c>
      <c r="AJ24" s="27"/>
    </row>
    <row r="25" spans="2:36" ht="78" customHeight="1" x14ac:dyDescent="0.25">
      <c r="B25" s="25"/>
      <c r="C25" s="11"/>
      <c r="D25" s="75"/>
      <c r="E25" s="79" t="s">
        <v>250</v>
      </c>
      <c r="F25" s="66" t="s">
        <v>251</v>
      </c>
      <c r="G25" s="99">
        <v>1141.5</v>
      </c>
      <c r="AJ25" s="27"/>
    </row>
    <row r="26" spans="2:36" ht="31.15" customHeight="1" x14ac:dyDescent="0.25">
      <c r="B26" s="25"/>
      <c r="C26" s="11"/>
      <c r="D26" s="75"/>
      <c r="E26" s="79" t="s">
        <v>73</v>
      </c>
      <c r="F26" s="66" t="s">
        <v>74</v>
      </c>
      <c r="G26" s="8">
        <v>262.5</v>
      </c>
      <c r="AJ26" s="27"/>
    </row>
    <row r="27" spans="2:36" ht="17.25" customHeight="1" x14ac:dyDescent="0.25">
      <c r="B27" s="25"/>
      <c r="C27" s="11"/>
      <c r="D27" s="11"/>
      <c r="E27" s="75">
        <v>800</v>
      </c>
      <c r="F27" s="61" t="s">
        <v>132</v>
      </c>
      <c r="G27" s="8">
        <v>0.6</v>
      </c>
      <c r="AJ27" s="27"/>
    </row>
    <row r="28" spans="2:36" ht="18.75" customHeight="1" x14ac:dyDescent="0.25">
      <c r="B28" s="25"/>
      <c r="C28" s="75" t="s">
        <v>429</v>
      </c>
      <c r="D28" s="75"/>
      <c r="E28" s="75"/>
      <c r="F28" s="61" t="s">
        <v>430</v>
      </c>
      <c r="G28" s="8">
        <f>G29</f>
        <v>350</v>
      </c>
    </row>
    <row r="29" spans="2:36" ht="15" x14ac:dyDescent="0.25">
      <c r="B29" s="25"/>
      <c r="C29" s="25"/>
      <c r="D29" s="79" t="s">
        <v>364</v>
      </c>
      <c r="E29" s="79"/>
      <c r="F29" s="113" t="s">
        <v>365</v>
      </c>
      <c r="G29" s="8">
        <f>G30</f>
        <v>350</v>
      </c>
    </row>
    <row r="30" spans="2:36" ht="33.75" customHeight="1" x14ac:dyDescent="0.25">
      <c r="B30" s="25"/>
      <c r="C30" s="25"/>
      <c r="D30" s="50" t="s">
        <v>399</v>
      </c>
      <c r="E30" s="71"/>
      <c r="F30" s="63" t="s">
        <v>400</v>
      </c>
      <c r="G30" s="8">
        <f>G31</f>
        <v>350</v>
      </c>
    </row>
    <row r="31" spans="2:36" ht="26.25" customHeight="1" x14ac:dyDescent="0.25">
      <c r="B31" s="25"/>
      <c r="C31" s="25"/>
      <c r="D31" s="50" t="s">
        <v>407</v>
      </c>
      <c r="E31" s="60"/>
      <c r="F31" s="63" t="s">
        <v>408</v>
      </c>
      <c r="G31" s="8">
        <f>G32</f>
        <v>350</v>
      </c>
    </row>
    <row r="32" spans="2:36" ht="35.25" customHeight="1" x14ac:dyDescent="0.25">
      <c r="B32" s="25"/>
      <c r="C32" s="25"/>
      <c r="D32" s="7"/>
      <c r="E32" s="79" t="s">
        <v>73</v>
      </c>
      <c r="F32" s="66" t="s">
        <v>74</v>
      </c>
      <c r="G32" s="8">
        <v>350</v>
      </c>
    </row>
    <row r="33" spans="2:7" ht="60.75" customHeight="1" x14ac:dyDescent="0.2">
      <c r="B33" s="306" t="s">
        <v>442</v>
      </c>
      <c r="C33" s="25"/>
      <c r="D33" s="110"/>
      <c r="E33" s="111"/>
      <c r="F33" s="307" t="s">
        <v>431</v>
      </c>
      <c r="G33" s="114">
        <f t="shared" ref="G33:G37" si="0">G34</f>
        <v>100</v>
      </c>
    </row>
    <row r="34" spans="2:7" ht="17.25" customHeight="1" x14ac:dyDescent="0.25">
      <c r="B34" s="25"/>
      <c r="C34" s="11" t="s">
        <v>425</v>
      </c>
      <c r="D34" s="11"/>
      <c r="E34" s="14"/>
      <c r="F34" s="112" t="s">
        <v>426</v>
      </c>
      <c r="G34" s="8">
        <f t="shared" si="0"/>
        <v>100</v>
      </c>
    </row>
    <row r="35" spans="2:7" ht="17.25" customHeight="1" x14ac:dyDescent="0.25">
      <c r="B35" s="25"/>
      <c r="C35" s="11" t="s">
        <v>429</v>
      </c>
      <c r="D35" s="11"/>
      <c r="E35" s="14"/>
      <c r="F35" s="10" t="s">
        <v>430</v>
      </c>
      <c r="G35" s="8">
        <f t="shared" si="0"/>
        <v>100</v>
      </c>
    </row>
    <row r="36" spans="2:7" ht="18.75" customHeight="1" x14ac:dyDescent="0.25">
      <c r="B36" s="25"/>
      <c r="C36" s="25"/>
      <c r="D36" s="79" t="s">
        <v>364</v>
      </c>
      <c r="E36" s="79"/>
      <c r="F36" s="98" t="s">
        <v>365</v>
      </c>
      <c r="G36" s="8">
        <f t="shared" si="0"/>
        <v>100</v>
      </c>
    </row>
    <row r="37" spans="2:7" ht="35.25" customHeight="1" x14ac:dyDescent="0.25">
      <c r="B37" s="25"/>
      <c r="C37" s="25"/>
      <c r="D37" s="50" t="s">
        <v>399</v>
      </c>
      <c r="E37" s="71"/>
      <c r="F37" s="63" t="s">
        <v>400</v>
      </c>
      <c r="G37" s="8">
        <f t="shared" si="0"/>
        <v>100</v>
      </c>
    </row>
    <row r="38" spans="2:7" ht="22.5" customHeight="1" x14ac:dyDescent="0.25">
      <c r="B38" s="25"/>
      <c r="C38" s="25"/>
      <c r="D38" s="50" t="s">
        <v>411</v>
      </c>
      <c r="E38" s="63"/>
      <c r="F38" s="63" t="s">
        <v>412</v>
      </c>
      <c r="G38" s="53">
        <f>G39+G40</f>
        <v>100</v>
      </c>
    </row>
    <row r="39" spans="2:7" ht="35.25" customHeight="1" x14ac:dyDescent="0.25">
      <c r="B39" s="25"/>
      <c r="C39" s="25"/>
      <c r="D39" s="104"/>
      <c r="E39" s="79" t="s">
        <v>73</v>
      </c>
      <c r="F39" s="66" t="s">
        <v>74</v>
      </c>
      <c r="G39" s="53">
        <v>98.655000000000001</v>
      </c>
    </row>
    <row r="40" spans="2:7" ht="20.25" customHeight="1" x14ac:dyDescent="0.25">
      <c r="B40" s="25"/>
      <c r="C40" s="25"/>
      <c r="D40" s="104"/>
      <c r="E40" s="75">
        <v>800</v>
      </c>
      <c r="F40" s="61" t="s">
        <v>132</v>
      </c>
      <c r="G40" s="53">
        <v>1.345</v>
      </c>
    </row>
    <row r="41" spans="2:7" ht="48" customHeight="1" x14ac:dyDescent="0.2">
      <c r="B41" s="115">
        <v>574</v>
      </c>
      <c r="C41" s="25"/>
      <c r="D41" s="110"/>
      <c r="E41" s="111"/>
      <c r="F41" s="307" t="s">
        <v>432</v>
      </c>
      <c r="G41" s="16">
        <f>G99+G242+G288+G42+G219+G88+G81</f>
        <v>402151.08124999999</v>
      </c>
    </row>
    <row r="42" spans="2:7" ht="15.75" customHeight="1" x14ac:dyDescent="0.25">
      <c r="B42" s="115"/>
      <c r="C42" s="11" t="s">
        <v>425</v>
      </c>
      <c r="D42" s="11"/>
      <c r="E42" s="11"/>
      <c r="F42" s="112" t="s">
        <v>426</v>
      </c>
      <c r="G42" s="53">
        <f>G43</f>
        <v>575.33000000000004</v>
      </c>
    </row>
    <row r="43" spans="2:7" ht="18.75" customHeight="1" x14ac:dyDescent="0.25">
      <c r="B43" s="115"/>
      <c r="C43" s="75" t="s">
        <v>429</v>
      </c>
      <c r="D43" s="75"/>
      <c r="E43" s="75"/>
      <c r="F43" s="61" t="s">
        <v>430</v>
      </c>
      <c r="G43" s="53">
        <f>G44+G54</f>
        <v>575.33000000000004</v>
      </c>
    </row>
    <row r="44" spans="2:7" ht="48.75" customHeight="1" x14ac:dyDescent="0.25">
      <c r="B44" s="115"/>
      <c r="C44" s="25"/>
      <c r="D44" s="50" t="s">
        <v>114</v>
      </c>
      <c r="E44" s="293"/>
      <c r="F44" s="293" t="s">
        <v>433</v>
      </c>
      <c r="G44" s="53">
        <f>G45</f>
        <v>271</v>
      </c>
    </row>
    <row r="45" spans="2:7" ht="49.5" customHeight="1" x14ac:dyDescent="0.25">
      <c r="B45" s="115"/>
      <c r="C45" s="25"/>
      <c r="D45" s="50" t="s">
        <v>116</v>
      </c>
      <c r="E45" s="293"/>
      <c r="F45" s="62" t="s">
        <v>117</v>
      </c>
      <c r="G45" s="8">
        <f>G46+G49</f>
        <v>271</v>
      </c>
    </row>
    <row r="46" spans="2:7" ht="55.9" customHeight="1" x14ac:dyDescent="0.25">
      <c r="B46" s="115"/>
      <c r="C46" s="25"/>
      <c r="D46" s="50" t="s">
        <v>118</v>
      </c>
      <c r="E46" s="63"/>
      <c r="F46" s="63" t="s">
        <v>119</v>
      </c>
      <c r="G46" s="8">
        <f>G47</f>
        <v>66</v>
      </c>
    </row>
    <row r="47" spans="2:7" ht="30" customHeight="1" x14ac:dyDescent="0.25">
      <c r="B47" s="115"/>
      <c r="C47" s="25"/>
      <c r="D47" s="50" t="s">
        <v>120</v>
      </c>
      <c r="E47" s="58"/>
      <c r="F47" s="58" t="s">
        <v>121</v>
      </c>
      <c r="G47" s="8">
        <f>G48</f>
        <v>66</v>
      </c>
    </row>
    <row r="48" spans="2:7" ht="46.5" customHeight="1" x14ac:dyDescent="0.25">
      <c r="B48" s="115"/>
      <c r="C48" s="25"/>
      <c r="D48" s="71"/>
      <c r="E48" s="56" t="s">
        <v>16</v>
      </c>
      <c r="F48" s="69" t="s">
        <v>17</v>
      </c>
      <c r="G48" s="8">
        <v>66</v>
      </c>
    </row>
    <row r="49" spans="2:7" ht="53.25" customHeight="1" x14ac:dyDescent="0.25">
      <c r="B49" s="115"/>
      <c r="C49" s="25"/>
      <c r="D49" s="50" t="s">
        <v>122</v>
      </c>
      <c r="E49" s="63"/>
      <c r="F49" s="63" t="s">
        <v>123</v>
      </c>
      <c r="G49" s="8">
        <f>G50+G52</f>
        <v>205</v>
      </c>
    </row>
    <row r="50" spans="2:7" ht="32.25" customHeight="1" x14ac:dyDescent="0.25">
      <c r="B50" s="115"/>
      <c r="C50" s="25"/>
      <c r="D50" s="50" t="s">
        <v>124</v>
      </c>
      <c r="E50" s="58"/>
      <c r="F50" s="58" t="s">
        <v>125</v>
      </c>
      <c r="G50" s="8">
        <f>G51</f>
        <v>165</v>
      </c>
    </row>
    <row r="51" spans="2:7" ht="49.5" customHeight="1" x14ac:dyDescent="0.25">
      <c r="B51" s="115"/>
      <c r="C51" s="25"/>
      <c r="D51" s="71"/>
      <c r="E51" s="56" t="s">
        <v>16</v>
      </c>
      <c r="F51" s="69" t="s">
        <v>17</v>
      </c>
      <c r="G51" s="8">
        <v>165</v>
      </c>
    </row>
    <row r="52" spans="2:7" ht="63" customHeight="1" x14ac:dyDescent="0.25">
      <c r="B52" s="115"/>
      <c r="C52" s="25"/>
      <c r="D52" s="50" t="s">
        <v>126</v>
      </c>
      <c r="E52" s="58"/>
      <c r="F52" s="58" t="s">
        <v>127</v>
      </c>
      <c r="G52" s="8">
        <f>G53</f>
        <v>40</v>
      </c>
    </row>
    <row r="53" spans="2:7" ht="46.5" customHeight="1" x14ac:dyDescent="0.25">
      <c r="B53" s="115"/>
      <c r="C53" s="25"/>
      <c r="D53" s="71"/>
      <c r="E53" s="56" t="s">
        <v>16</v>
      </c>
      <c r="F53" s="69" t="s">
        <v>17</v>
      </c>
      <c r="G53" s="8">
        <v>40</v>
      </c>
    </row>
    <row r="54" spans="2:7" ht="33" customHeight="1" x14ac:dyDescent="0.25">
      <c r="B54" s="115"/>
      <c r="C54" s="25"/>
      <c r="D54" s="50" t="s">
        <v>280</v>
      </c>
      <c r="E54" s="10"/>
      <c r="F54" s="10" t="s">
        <v>281</v>
      </c>
      <c r="G54" s="8">
        <f>G55</f>
        <v>304.33000000000004</v>
      </c>
    </row>
    <row r="55" spans="2:7" ht="46.5" customHeight="1" x14ac:dyDescent="0.25">
      <c r="B55" s="115"/>
      <c r="C55" s="25"/>
      <c r="D55" s="71" t="s">
        <v>282</v>
      </c>
      <c r="E55" s="63"/>
      <c r="F55" s="63" t="s">
        <v>283</v>
      </c>
      <c r="G55" s="8">
        <f>G56+G67+G70</f>
        <v>304.33000000000004</v>
      </c>
    </row>
    <row r="56" spans="2:7" ht="33" customHeight="1" x14ac:dyDescent="0.25">
      <c r="B56" s="115"/>
      <c r="C56" s="25"/>
      <c r="D56" s="71" t="s">
        <v>284</v>
      </c>
      <c r="E56" s="61"/>
      <c r="F56" s="61" t="s">
        <v>285</v>
      </c>
      <c r="G56" s="8">
        <f>G57+G59+G61+G63+G65</f>
        <v>160.33000000000001</v>
      </c>
    </row>
    <row r="57" spans="2:7" ht="36.6" customHeight="1" x14ac:dyDescent="0.25">
      <c r="B57" s="115"/>
      <c r="C57" s="25"/>
      <c r="D57" s="71" t="s">
        <v>286</v>
      </c>
      <c r="E57" s="61"/>
      <c r="F57" s="61" t="s">
        <v>287</v>
      </c>
      <c r="G57" s="8">
        <f>G58</f>
        <v>67.2</v>
      </c>
    </row>
    <row r="58" spans="2:7" ht="46.5" customHeight="1" x14ac:dyDescent="0.25">
      <c r="B58" s="115"/>
      <c r="C58" s="25"/>
      <c r="D58" s="75"/>
      <c r="E58" s="56" t="s">
        <v>16</v>
      </c>
      <c r="F58" s="69" t="s">
        <v>17</v>
      </c>
      <c r="G58" s="8">
        <v>67.2</v>
      </c>
    </row>
    <row r="59" spans="2:7" ht="35.25" customHeight="1" x14ac:dyDescent="0.25">
      <c r="B59" s="115"/>
      <c r="C59" s="25"/>
      <c r="D59" s="71" t="s">
        <v>288</v>
      </c>
      <c r="E59" s="61"/>
      <c r="F59" s="61" t="s">
        <v>289</v>
      </c>
      <c r="G59" s="8">
        <f>G60</f>
        <v>25</v>
      </c>
    </row>
    <row r="60" spans="2:7" ht="52.5" customHeight="1" x14ac:dyDescent="0.25">
      <c r="B60" s="115"/>
      <c r="C60" s="25"/>
      <c r="D60" s="75"/>
      <c r="E60" s="56" t="s">
        <v>16</v>
      </c>
      <c r="F60" s="69" t="s">
        <v>17</v>
      </c>
      <c r="G60" s="8">
        <v>25</v>
      </c>
    </row>
    <row r="61" spans="2:7" ht="61.15" customHeight="1" x14ac:dyDescent="0.25">
      <c r="B61" s="115"/>
      <c r="C61" s="25"/>
      <c r="D61" s="71" t="s">
        <v>290</v>
      </c>
      <c r="E61" s="61"/>
      <c r="F61" s="61" t="s">
        <v>291</v>
      </c>
      <c r="G61" s="8">
        <f>G62</f>
        <v>10</v>
      </c>
    </row>
    <row r="62" spans="2:7" ht="46.5" customHeight="1" x14ac:dyDescent="0.25">
      <c r="B62" s="115"/>
      <c r="C62" s="25"/>
      <c r="D62" s="71"/>
      <c r="E62" s="56" t="s">
        <v>16</v>
      </c>
      <c r="F62" s="69" t="s">
        <v>17</v>
      </c>
      <c r="G62" s="8">
        <v>10</v>
      </c>
    </row>
    <row r="63" spans="2:7" ht="63.6" customHeight="1" x14ac:dyDescent="0.25">
      <c r="B63" s="115"/>
      <c r="C63" s="25"/>
      <c r="D63" s="71" t="s">
        <v>292</v>
      </c>
      <c r="E63" s="61"/>
      <c r="F63" s="61" t="s">
        <v>293</v>
      </c>
      <c r="G63" s="8">
        <f>G64</f>
        <v>20</v>
      </c>
    </row>
    <row r="64" spans="2:7" ht="46.5" customHeight="1" x14ac:dyDescent="0.25">
      <c r="B64" s="115"/>
      <c r="C64" s="25"/>
      <c r="D64" s="71"/>
      <c r="E64" s="56" t="s">
        <v>16</v>
      </c>
      <c r="F64" s="69" t="s">
        <v>17</v>
      </c>
      <c r="G64" s="8">
        <v>20</v>
      </c>
    </row>
    <row r="65" spans="2:7" ht="22.15" customHeight="1" x14ac:dyDescent="0.25">
      <c r="B65" s="115"/>
      <c r="C65" s="25"/>
      <c r="D65" s="71" t="s">
        <v>294</v>
      </c>
      <c r="E65" s="61"/>
      <c r="F65" s="61" t="s">
        <v>295</v>
      </c>
      <c r="G65" s="8">
        <f>G66</f>
        <v>38.130000000000003</v>
      </c>
    </row>
    <row r="66" spans="2:7" ht="46.5" customHeight="1" x14ac:dyDescent="0.25">
      <c r="B66" s="115"/>
      <c r="C66" s="25"/>
      <c r="D66" s="75"/>
      <c r="E66" s="56" t="s">
        <v>16</v>
      </c>
      <c r="F66" s="69" t="s">
        <v>17</v>
      </c>
      <c r="G66" s="8">
        <v>38.130000000000003</v>
      </c>
    </row>
    <row r="67" spans="2:7" ht="33" customHeight="1" x14ac:dyDescent="0.25">
      <c r="B67" s="115"/>
      <c r="C67" s="25"/>
      <c r="D67" s="71" t="s">
        <v>296</v>
      </c>
      <c r="E67" s="61"/>
      <c r="F67" s="61" t="s">
        <v>297</v>
      </c>
      <c r="G67" s="8">
        <f>G68</f>
        <v>92</v>
      </c>
    </row>
    <row r="68" spans="2:7" ht="46.5" customHeight="1" x14ac:dyDescent="0.25">
      <c r="B68" s="115"/>
      <c r="C68" s="25"/>
      <c r="D68" s="71" t="s">
        <v>298</v>
      </c>
      <c r="E68" s="10"/>
      <c r="F68" s="10" t="s">
        <v>299</v>
      </c>
      <c r="G68" s="8">
        <f>G69</f>
        <v>92</v>
      </c>
    </row>
    <row r="69" spans="2:7" ht="46.5" customHeight="1" x14ac:dyDescent="0.25">
      <c r="B69" s="115"/>
      <c r="C69" s="25"/>
      <c r="D69" s="75"/>
      <c r="E69" s="56" t="s">
        <v>16</v>
      </c>
      <c r="F69" s="69" t="s">
        <v>17</v>
      </c>
      <c r="G69" s="8">
        <v>92</v>
      </c>
    </row>
    <row r="70" spans="2:7" ht="31.9" customHeight="1" x14ac:dyDescent="0.25">
      <c r="B70" s="115"/>
      <c r="C70" s="25"/>
      <c r="D70" s="71" t="s">
        <v>300</v>
      </c>
      <c r="E70" s="61"/>
      <c r="F70" s="61" t="s">
        <v>301</v>
      </c>
      <c r="G70" s="8">
        <f>G71+G73+G75+G77+G79</f>
        <v>52</v>
      </c>
    </row>
    <row r="71" spans="2:7" ht="25.15" customHeight="1" x14ac:dyDescent="0.25">
      <c r="B71" s="115"/>
      <c r="C71" s="25"/>
      <c r="D71" s="71" t="s">
        <v>302</v>
      </c>
      <c r="E71" s="61"/>
      <c r="F71" s="61" t="s">
        <v>303</v>
      </c>
      <c r="G71" s="8">
        <f>G72</f>
        <v>10</v>
      </c>
    </row>
    <row r="72" spans="2:7" ht="46.5" customHeight="1" x14ac:dyDescent="0.25">
      <c r="B72" s="115"/>
      <c r="C72" s="25"/>
      <c r="D72" s="71"/>
      <c r="E72" s="56" t="s">
        <v>16</v>
      </c>
      <c r="F72" s="69" t="s">
        <v>17</v>
      </c>
      <c r="G72" s="8">
        <v>10</v>
      </c>
    </row>
    <row r="73" spans="2:7" ht="32.450000000000003" customHeight="1" x14ac:dyDescent="0.25">
      <c r="B73" s="115"/>
      <c r="C73" s="25"/>
      <c r="D73" s="71" t="s">
        <v>304</v>
      </c>
      <c r="E73" s="61"/>
      <c r="F73" s="61" t="s">
        <v>305</v>
      </c>
      <c r="G73" s="8">
        <f>G74</f>
        <v>26</v>
      </c>
    </row>
    <row r="74" spans="2:7" ht="46.5" customHeight="1" x14ac:dyDescent="0.25">
      <c r="B74" s="115"/>
      <c r="C74" s="25"/>
      <c r="D74" s="71"/>
      <c r="E74" s="56" t="s">
        <v>16</v>
      </c>
      <c r="F74" s="69" t="s">
        <v>17</v>
      </c>
      <c r="G74" s="8">
        <v>26</v>
      </c>
    </row>
    <row r="75" spans="2:7" ht="35.450000000000003" customHeight="1" x14ac:dyDescent="0.25">
      <c r="B75" s="115"/>
      <c r="C75" s="25"/>
      <c r="D75" s="71" t="s">
        <v>306</v>
      </c>
      <c r="E75" s="61"/>
      <c r="F75" s="61" t="s">
        <v>307</v>
      </c>
      <c r="G75" s="8">
        <f>G76</f>
        <v>10</v>
      </c>
    </row>
    <row r="76" spans="2:7" ht="46.5" customHeight="1" x14ac:dyDescent="0.25">
      <c r="B76" s="115"/>
      <c r="C76" s="25"/>
      <c r="D76" s="71"/>
      <c r="E76" s="56" t="s">
        <v>16</v>
      </c>
      <c r="F76" s="69" t="s">
        <v>17</v>
      </c>
      <c r="G76" s="8">
        <v>10</v>
      </c>
    </row>
    <row r="77" spans="2:7" ht="45.75" customHeight="1" x14ac:dyDescent="0.25">
      <c r="B77" s="115"/>
      <c r="C77" s="25"/>
      <c r="D77" s="71" t="s">
        <v>308</v>
      </c>
      <c r="E77" s="61"/>
      <c r="F77" s="61" t="s">
        <v>309</v>
      </c>
      <c r="G77" s="8">
        <f>G78</f>
        <v>3</v>
      </c>
    </row>
    <row r="78" spans="2:7" ht="46.5" customHeight="1" x14ac:dyDescent="0.25">
      <c r="B78" s="115"/>
      <c r="C78" s="25"/>
      <c r="D78" s="71"/>
      <c r="E78" s="56" t="s">
        <v>16</v>
      </c>
      <c r="F78" s="69" t="s">
        <v>17</v>
      </c>
      <c r="G78" s="8">
        <v>3</v>
      </c>
    </row>
    <row r="79" spans="2:7" ht="59.45" customHeight="1" x14ac:dyDescent="0.25">
      <c r="B79" s="115"/>
      <c r="C79" s="25"/>
      <c r="D79" s="71" t="s">
        <v>310</v>
      </c>
      <c r="E79" s="61"/>
      <c r="F79" s="61" t="s">
        <v>311</v>
      </c>
      <c r="G79" s="8">
        <f>G80</f>
        <v>3</v>
      </c>
    </row>
    <row r="80" spans="2:7" ht="46.5" customHeight="1" x14ac:dyDescent="0.25">
      <c r="B80" s="115"/>
      <c r="C80" s="25"/>
      <c r="D80" s="75"/>
      <c r="E80" s="56" t="s">
        <v>16</v>
      </c>
      <c r="F80" s="69" t="s">
        <v>17</v>
      </c>
      <c r="G80" s="8">
        <v>3</v>
      </c>
    </row>
    <row r="81" spans="2:7" ht="21" customHeight="1" x14ac:dyDescent="0.25">
      <c r="B81" s="115"/>
      <c r="C81" s="11" t="s">
        <v>472</v>
      </c>
      <c r="D81" s="14"/>
      <c r="E81" s="14"/>
      <c r="F81" s="118" t="s">
        <v>473</v>
      </c>
      <c r="G81" s="8">
        <f t="shared" ref="G81:G86" si="1">G82</f>
        <v>60</v>
      </c>
    </row>
    <row r="82" spans="2:7" ht="26.25" customHeight="1" x14ac:dyDescent="0.25">
      <c r="B82" s="115"/>
      <c r="C82" s="7" t="s">
        <v>483</v>
      </c>
      <c r="D82" s="87"/>
      <c r="E82" s="7"/>
      <c r="F82" s="308" t="s">
        <v>484</v>
      </c>
      <c r="G82" s="8">
        <f t="shared" si="1"/>
        <v>60</v>
      </c>
    </row>
    <row r="83" spans="2:7" ht="33" customHeight="1" x14ac:dyDescent="0.25">
      <c r="B83" s="115"/>
      <c r="C83" s="75"/>
      <c r="D83" s="50" t="s">
        <v>128</v>
      </c>
      <c r="E83" s="72"/>
      <c r="F83" s="61" t="s">
        <v>476</v>
      </c>
      <c r="G83" s="8">
        <f t="shared" si="1"/>
        <v>60</v>
      </c>
    </row>
    <row r="84" spans="2:7" ht="46.5" customHeight="1" x14ac:dyDescent="0.25">
      <c r="B84" s="115"/>
      <c r="C84" s="75"/>
      <c r="D84" s="50" t="s">
        <v>139</v>
      </c>
      <c r="E84" s="75"/>
      <c r="F84" s="63" t="s">
        <v>140</v>
      </c>
      <c r="G84" s="8">
        <f t="shared" si="1"/>
        <v>60</v>
      </c>
    </row>
    <row r="85" spans="2:7" ht="57.75" customHeight="1" x14ac:dyDescent="0.25">
      <c r="B85" s="115"/>
      <c r="C85" s="75"/>
      <c r="D85" s="50" t="s">
        <v>141</v>
      </c>
      <c r="E85" s="63"/>
      <c r="F85" s="63" t="s">
        <v>142</v>
      </c>
      <c r="G85" s="8">
        <f t="shared" si="1"/>
        <v>60</v>
      </c>
    </row>
    <row r="86" spans="2:7" ht="57" customHeight="1" x14ac:dyDescent="0.25">
      <c r="B86" s="115"/>
      <c r="C86" s="75"/>
      <c r="D86" s="50" t="s">
        <v>143</v>
      </c>
      <c r="E86" s="63"/>
      <c r="F86" s="63" t="s">
        <v>144</v>
      </c>
      <c r="G86" s="8">
        <f t="shared" si="1"/>
        <v>60</v>
      </c>
    </row>
    <row r="87" spans="2:7" ht="52.5" customHeight="1" x14ac:dyDescent="0.25">
      <c r="B87" s="115"/>
      <c r="C87" s="75"/>
      <c r="D87" s="50"/>
      <c r="E87" s="56" t="s">
        <v>16</v>
      </c>
      <c r="F87" s="69" t="s">
        <v>17</v>
      </c>
      <c r="G87" s="8">
        <v>60</v>
      </c>
    </row>
    <row r="88" spans="2:7" ht="19.5" customHeight="1" x14ac:dyDescent="0.25">
      <c r="B88" s="115"/>
      <c r="C88" s="11" t="s">
        <v>434</v>
      </c>
      <c r="D88" s="11"/>
      <c r="E88" s="14"/>
      <c r="F88" s="28" t="s">
        <v>435</v>
      </c>
      <c r="G88" s="8">
        <f>G89</f>
        <v>30</v>
      </c>
    </row>
    <row r="89" spans="2:7" ht="33" customHeight="1" x14ac:dyDescent="0.25">
      <c r="B89" s="115"/>
      <c r="C89" s="75" t="s">
        <v>436</v>
      </c>
      <c r="D89" s="93"/>
      <c r="E89" s="87"/>
      <c r="F89" s="61" t="s">
        <v>437</v>
      </c>
      <c r="G89" s="8">
        <f>G90</f>
        <v>30</v>
      </c>
    </row>
    <row r="90" spans="2:7" ht="48.6" customHeight="1" x14ac:dyDescent="0.25">
      <c r="B90" s="115"/>
      <c r="C90" s="75"/>
      <c r="D90" s="50" t="s">
        <v>145</v>
      </c>
      <c r="E90" s="11"/>
      <c r="F90" s="10" t="s">
        <v>146</v>
      </c>
      <c r="G90" s="8">
        <f>G91</f>
        <v>30</v>
      </c>
    </row>
    <row r="91" spans="2:7" ht="23.45" customHeight="1" x14ac:dyDescent="0.25">
      <c r="B91" s="115"/>
      <c r="C91" s="75"/>
      <c r="D91" s="50" t="s">
        <v>178</v>
      </c>
      <c r="E91" s="75"/>
      <c r="F91" s="63" t="s">
        <v>179</v>
      </c>
      <c r="G91" s="8">
        <f>G92</f>
        <v>30</v>
      </c>
    </row>
    <row r="92" spans="2:7" ht="32.25" customHeight="1" x14ac:dyDescent="0.25">
      <c r="B92" s="115"/>
      <c r="C92" s="75"/>
      <c r="D92" s="76" t="s">
        <v>184</v>
      </c>
      <c r="E92" s="12"/>
      <c r="F92" s="80" t="s">
        <v>185</v>
      </c>
      <c r="G92" s="8">
        <f>G95+G97+G93</f>
        <v>30</v>
      </c>
    </row>
    <row r="93" spans="2:7" ht="32.25" customHeight="1" x14ac:dyDescent="0.25">
      <c r="B93" s="115"/>
      <c r="C93" s="75"/>
      <c r="D93" s="50" t="s">
        <v>186</v>
      </c>
      <c r="E93" s="295"/>
      <c r="F93" s="92" t="s">
        <v>187</v>
      </c>
      <c r="G93" s="8">
        <f>G94</f>
        <v>3</v>
      </c>
    </row>
    <row r="94" spans="2:7" ht="32.25" customHeight="1" x14ac:dyDescent="0.25">
      <c r="B94" s="115"/>
      <c r="C94" s="75"/>
      <c r="D94" s="93"/>
      <c r="E94" s="79" t="s">
        <v>73</v>
      </c>
      <c r="F94" s="66" t="s">
        <v>74</v>
      </c>
      <c r="G94" s="8">
        <v>3</v>
      </c>
    </row>
    <row r="95" spans="2:7" ht="62.45" customHeight="1" x14ac:dyDescent="0.25">
      <c r="B95" s="115"/>
      <c r="C95" s="75"/>
      <c r="D95" s="50" t="s">
        <v>188</v>
      </c>
      <c r="E95" s="85"/>
      <c r="F95" s="85" t="s">
        <v>189</v>
      </c>
      <c r="G95" s="8">
        <f>G96</f>
        <v>22</v>
      </c>
    </row>
    <row r="96" spans="2:7" ht="48.75" customHeight="1" x14ac:dyDescent="0.25">
      <c r="B96" s="115"/>
      <c r="C96" s="75"/>
      <c r="D96" s="93"/>
      <c r="E96" s="56" t="s">
        <v>16</v>
      </c>
      <c r="F96" s="69" t="s">
        <v>17</v>
      </c>
      <c r="G96" s="8">
        <v>22</v>
      </c>
    </row>
    <row r="97" spans="2:36" ht="51" customHeight="1" x14ac:dyDescent="0.25">
      <c r="B97" s="115"/>
      <c r="C97" s="75"/>
      <c r="D97" s="50" t="s">
        <v>190</v>
      </c>
      <c r="E97" s="85"/>
      <c r="F97" s="85" t="s">
        <v>191</v>
      </c>
      <c r="G97" s="53">
        <f>G98</f>
        <v>5</v>
      </c>
    </row>
    <row r="98" spans="2:36" ht="50.25" customHeight="1" x14ac:dyDescent="0.25">
      <c r="B98" s="115"/>
      <c r="C98" s="75"/>
      <c r="D98" s="93"/>
      <c r="E98" s="56" t="s">
        <v>16</v>
      </c>
      <c r="F98" s="69" t="s">
        <v>17</v>
      </c>
      <c r="G98" s="53">
        <v>5</v>
      </c>
    </row>
    <row r="99" spans="2:36" ht="15" x14ac:dyDescent="0.25">
      <c r="B99" s="25"/>
      <c r="C99" s="11" t="s">
        <v>438</v>
      </c>
      <c r="D99" s="11"/>
      <c r="E99" s="14"/>
      <c r="F99" s="28" t="s">
        <v>439</v>
      </c>
      <c r="G99" s="8">
        <f>G100+G126+G167+G193+G156</f>
        <v>345845.79899999994</v>
      </c>
    </row>
    <row r="100" spans="2:36" ht="15" x14ac:dyDescent="0.25">
      <c r="B100" s="25"/>
      <c r="C100" s="11" t="s">
        <v>440</v>
      </c>
      <c r="D100" s="13"/>
      <c r="E100" s="29"/>
      <c r="F100" s="10" t="s">
        <v>441</v>
      </c>
      <c r="G100" s="8">
        <f>G106+G101</f>
        <v>120074.40800000001</v>
      </c>
    </row>
    <row r="101" spans="2:36" ht="60" x14ac:dyDescent="0.25">
      <c r="B101" s="25"/>
      <c r="C101" s="11"/>
      <c r="D101" s="50" t="s">
        <v>145</v>
      </c>
      <c r="E101" s="11"/>
      <c r="F101" s="10" t="s">
        <v>146</v>
      </c>
      <c r="G101" s="8">
        <f>G102</f>
        <v>1129</v>
      </c>
    </row>
    <row r="102" spans="2:36" ht="45" x14ac:dyDescent="0.25">
      <c r="B102" s="25"/>
      <c r="C102" s="11"/>
      <c r="D102" s="50" t="s">
        <v>147</v>
      </c>
      <c r="E102" s="63"/>
      <c r="F102" s="63" t="s">
        <v>148</v>
      </c>
      <c r="G102" s="8">
        <f>G103</f>
        <v>1129</v>
      </c>
    </row>
    <row r="103" spans="2:36" ht="60" x14ac:dyDescent="0.25">
      <c r="B103" s="25"/>
      <c r="C103" s="11"/>
      <c r="D103" s="50" t="s">
        <v>149</v>
      </c>
      <c r="E103" s="80"/>
      <c r="F103" s="80" t="s">
        <v>150</v>
      </c>
      <c r="G103" s="8">
        <f>G104</f>
        <v>1129</v>
      </c>
    </row>
    <row r="104" spans="2:36" ht="60" x14ac:dyDescent="0.25">
      <c r="B104" s="25"/>
      <c r="C104" s="11"/>
      <c r="D104" s="76" t="s">
        <v>532</v>
      </c>
      <c r="E104" s="82"/>
      <c r="F104" s="81" t="s">
        <v>538</v>
      </c>
      <c r="G104" s="8">
        <f>G105</f>
        <v>1129</v>
      </c>
    </row>
    <row r="105" spans="2:36" ht="30" x14ac:dyDescent="0.25">
      <c r="B105" s="25"/>
      <c r="C105" s="11"/>
      <c r="D105" s="76"/>
      <c r="E105" s="82" t="s">
        <v>152</v>
      </c>
      <c r="F105" s="83" t="s">
        <v>153</v>
      </c>
      <c r="G105" s="8">
        <v>1129</v>
      </c>
    </row>
    <row r="106" spans="2:36" ht="19.5" customHeight="1" x14ac:dyDescent="0.25">
      <c r="B106" s="25" t="s">
        <v>560</v>
      </c>
      <c r="C106" s="11"/>
      <c r="D106" s="50" t="s">
        <v>192</v>
      </c>
      <c r="E106" s="63"/>
      <c r="F106" s="63" t="s">
        <v>193</v>
      </c>
      <c r="G106" s="8">
        <f>G107+G122</f>
        <v>118945.40800000001</v>
      </c>
      <c r="AJ106" s="27"/>
    </row>
    <row r="107" spans="2:36" ht="35.450000000000003" customHeight="1" x14ac:dyDescent="0.25">
      <c r="B107" s="25"/>
      <c r="C107" s="11"/>
      <c r="D107" s="50" t="s">
        <v>194</v>
      </c>
      <c r="E107" s="63"/>
      <c r="F107" s="63" t="s">
        <v>195</v>
      </c>
      <c r="G107" s="8">
        <f>G108+G111+G119</f>
        <v>114464.20800000001</v>
      </c>
    </row>
    <row r="108" spans="2:36" ht="64.5" customHeight="1" x14ac:dyDescent="0.25">
      <c r="B108" s="25"/>
      <c r="C108" s="11"/>
      <c r="D108" s="50" t="s">
        <v>196</v>
      </c>
      <c r="E108" s="63"/>
      <c r="F108" s="63" t="s">
        <v>197</v>
      </c>
      <c r="G108" s="8">
        <f>G109</f>
        <v>31430.36</v>
      </c>
    </row>
    <row r="109" spans="2:36" ht="49.15" customHeight="1" x14ac:dyDescent="0.25">
      <c r="B109" s="25"/>
      <c r="C109" s="11"/>
      <c r="D109" s="50" t="s">
        <v>198</v>
      </c>
      <c r="E109" s="55"/>
      <c r="F109" s="55" t="s">
        <v>15</v>
      </c>
      <c r="G109" s="53">
        <f>G110</f>
        <v>31430.36</v>
      </c>
    </row>
    <row r="110" spans="2:36" ht="45" customHeight="1" x14ac:dyDescent="0.25">
      <c r="B110" s="25"/>
      <c r="C110" s="11"/>
      <c r="D110" s="76"/>
      <c r="E110" s="56" t="s">
        <v>16</v>
      </c>
      <c r="F110" s="69" t="s">
        <v>17</v>
      </c>
      <c r="G110" s="53">
        <f>31676.86-246.5</f>
        <v>31430.36</v>
      </c>
    </row>
    <row r="111" spans="2:36" ht="60.75" customHeight="1" x14ac:dyDescent="0.25">
      <c r="B111" s="25"/>
      <c r="C111" s="11"/>
      <c r="D111" s="50" t="s">
        <v>199</v>
      </c>
      <c r="E111" s="63"/>
      <c r="F111" s="63" t="s">
        <v>200</v>
      </c>
      <c r="G111" s="53">
        <f>G112+G115+G117</f>
        <v>7304.1080000000002</v>
      </c>
    </row>
    <row r="112" spans="2:36" ht="39" customHeight="1" x14ac:dyDescent="0.25">
      <c r="B112" s="25"/>
      <c r="C112" s="11"/>
      <c r="D112" s="50" t="s">
        <v>201</v>
      </c>
      <c r="E112" s="55"/>
      <c r="F112" s="55" t="s">
        <v>202</v>
      </c>
      <c r="G112" s="53">
        <f>G113+G114</f>
        <v>180.70299999999997</v>
      </c>
    </row>
    <row r="113" spans="2:7" ht="54" customHeight="1" x14ac:dyDescent="0.25">
      <c r="B113" s="25"/>
      <c r="C113" s="11"/>
      <c r="D113" s="50"/>
      <c r="E113" s="56" t="s">
        <v>16</v>
      </c>
      <c r="F113" s="69" t="s">
        <v>17</v>
      </c>
      <c r="G113" s="53">
        <v>179.94399999999999</v>
      </c>
    </row>
    <row r="114" spans="2:7" ht="27" customHeight="1" x14ac:dyDescent="0.25">
      <c r="B114" s="25"/>
      <c r="C114" s="11"/>
      <c r="D114" s="50"/>
      <c r="E114" s="56" t="s">
        <v>203</v>
      </c>
      <c r="F114" s="69" t="s">
        <v>132</v>
      </c>
      <c r="G114" s="53">
        <v>0.75900000000000001</v>
      </c>
    </row>
    <row r="115" spans="2:7" ht="19.5" customHeight="1" x14ac:dyDescent="0.25">
      <c r="B115" s="25"/>
      <c r="C115" s="11"/>
      <c r="D115" s="50" t="s">
        <v>204</v>
      </c>
      <c r="E115" s="58"/>
      <c r="F115" s="58" t="s">
        <v>205</v>
      </c>
      <c r="G115" s="53">
        <f>G116</f>
        <v>6398.2</v>
      </c>
    </row>
    <row r="116" spans="2:7" ht="48" customHeight="1" x14ac:dyDescent="0.25">
      <c r="B116" s="25"/>
      <c r="C116" s="11"/>
      <c r="D116" s="50"/>
      <c r="E116" s="56" t="s">
        <v>16</v>
      </c>
      <c r="F116" s="69" t="s">
        <v>17</v>
      </c>
      <c r="G116" s="53">
        <v>6398.2</v>
      </c>
    </row>
    <row r="117" spans="2:7" ht="25.5" customHeight="1" x14ac:dyDescent="0.25">
      <c r="B117" s="25"/>
      <c r="C117" s="11"/>
      <c r="D117" s="50" t="s">
        <v>206</v>
      </c>
      <c r="E117" s="58"/>
      <c r="F117" s="58" t="s">
        <v>207</v>
      </c>
      <c r="G117" s="296">
        <f>G118</f>
        <v>725.20500000000004</v>
      </c>
    </row>
    <row r="118" spans="2:7" ht="49.5" customHeight="1" x14ac:dyDescent="0.25">
      <c r="B118" s="25"/>
      <c r="C118" s="11"/>
      <c r="D118" s="94"/>
      <c r="E118" s="56" t="s">
        <v>16</v>
      </c>
      <c r="F118" s="69" t="s">
        <v>17</v>
      </c>
      <c r="G118" s="296">
        <v>725.20500000000004</v>
      </c>
    </row>
    <row r="119" spans="2:7" ht="49.5" customHeight="1" x14ac:dyDescent="0.25">
      <c r="B119" s="25"/>
      <c r="C119" s="11" t="s">
        <v>442</v>
      </c>
      <c r="D119" s="94" t="s">
        <v>208</v>
      </c>
      <c r="E119" s="95"/>
      <c r="F119" s="96" t="s">
        <v>209</v>
      </c>
      <c r="G119" s="296">
        <f>G120</f>
        <v>75729.740000000005</v>
      </c>
    </row>
    <row r="120" spans="2:7" ht="51" customHeight="1" x14ac:dyDescent="0.25">
      <c r="B120" s="25"/>
      <c r="C120" s="11"/>
      <c r="D120" s="50" t="s">
        <v>210</v>
      </c>
      <c r="E120" s="50"/>
      <c r="F120" s="77" t="s">
        <v>211</v>
      </c>
      <c r="G120" s="53">
        <f>G121</f>
        <v>75729.740000000005</v>
      </c>
    </row>
    <row r="121" spans="2:7" ht="49.5" customHeight="1" x14ac:dyDescent="0.25">
      <c r="B121" s="25"/>
      <c r="C121" s="11"/>
      <c r="D121" s="13"/>
      <c r="E121" s="56" t="s">
        <v>16</v>
      </c>
      <c r="F121" s="69" t="s">
        <v>17</v>
      </c>
      <c r="G121" s="53">
        <v>75729.740000000005</v>
      </c>
    </row>
    <row r="122" spans="2:7" ht="51.75" customHeight="1" x14ac:dyDescent="0.25">
      <c r="B122" s="25"/>
      <c r="C122" s="11"/>
      <c r="D122" s="50" t="s">
        <v>212</v>
      </c>
      <c r="E122" s="63"/>
      <c r="F122" s="63" t="s">
        <v>213</v>
      </c>
      <c r="G122" s="53">
        <f>G123</f>
        <v>4481.2</v>
      </c>
    </row>
    <row r="123" spans="2:7" ht="108" customHeight="1" x14ac:dyDescent="0.25">
      <c r="B123" s="25"/>
      <c r="C123" s="11"/>
      <c r="D123" s="50" t="s">
        <v>214</v>
      </c>
      <c r="E123" s="77"/>
      <c r="F123" s="77" t="s">
        <v>215</v>
      </c>
      <c r="G123" s="53">
        <f>G124</f>
        <v>4481.2</v>
      </c>
    </row>
    <row r="124" spans="2:7" ht="48" customHeight="1" x14ac:dyDescent="0.25">
      <c r="B124" s="25"/>
      <c r="C124" s="11"/>
      <c r="D124" s="50" t="s">
        <v>216</v>
      </c>
      <c r="E124" s="55"/>
      <c r="F124" s="55" t="s">
        <v>15</v>
      </c>
      <c r="G124" s="53">
        <f>G125</f>
        <v>4481.2</v>
      </c>
    </row>
    <row r="125" spans="2:7" ht="48" customHeight="1" x14ac:dyDescent="0.25">
      <c r="B125" s="25"/>
      <c r="C125" s="11"/>
      <c r="D125" s="13"/>
      <c r="E125" s="56" t="s">
        <v>16</v>
      </c>
      <c r="F125" s="69" t="s">
        <v>17</v>
      </c>
      <c r="G125" s="53">
        <v>4481.2</v>
      </c>
    </row>
    <row r="126" spans="2:7" ht="19.899999999999999" customHeight="1" x14ac:dyDescent="0.25">
      <c r="B126" s="25"/>
      <c r="C126" s="11" t="s">
        <v>443</v>
      </c>
      <c r="D126" s="14"/>
      <c r="E126" s="14"/>
      <c r="F126" s="10" t="s">
        <v>444</v>
      </c>
      <c r="G126" s="8">
        <f>G127+G151</f>
        <v>194324.91099999996</v>
      </c>
    </row>
    <row r="127" spans="2:7" ht="26.25" customHeight="1" x14ac:dyDescent="0.25">
      <c r="B127" s="25"/>
      <c r="C127" s="11"/>
      <c r="D127" s="50" t="s">
        <v>192</v>
      </c>
      <c r="E127" s="63"/>
      <c r="F127" s="63" t="s">
        <v>193</v>
      </c>
      <c r="G127" s="8">
        <f>G128</f>
        <v>194292.23099999997</v>
      </c>
    </row>
    <row r="128" spans="2:7" ht="50.25" customHeight="1" x14ac:dyDescent="0.25">
      <c r="B128" s="25"/>
      <c r="C128" s="11"/>
      <c r="D128" s="50" t="s">
        <v>212</v>
      </c>
      <c r="E128" s="63"/>
      <c r="F128" s="63" t="s">
        <v>213</v>
      </c>
      <c r="G128" s="8">
        <f>G129+G132+G142+G145+G148</f>
        <v>194292.23099999997</v>
      </c>
    </row>
    <row r="129" spans="2:7" ht="105" x14ac:dyDescent="0.25">
      <c r="B129" s="25"/>
      <c r="C129" s="11"/>
      <c r="D129" s="50" t="s">
        <v>214</v>
      </c>
      <c r="E129" s="77"/>
      <c r="F129" s="77" t="s">
        <v>215</v>
      </c>
      <c r="G129" s="8">
        <f>G130</f>
        <v>38895.485999999997</v>
      </c>
    </row>
    <row r="130" spans="2:7" ht="51" customHeight="1" x14ac:dyDescent="0.25">
      <c r="B130" s="25"/>
      <c r="C130" s="11"/>
      <c r="D130" s="50" t="s">
        <v>216</v>
      </c>
      <c r="E130" s="55"/>
      <c r="F130" s="55" t="s">
        <v>15</v>
      </c>
      <c r="G130" s="53">
        <f>G131</f>
        <v>38895.485999999997</v>
      </c>
    </row>
    <row r="131" spans="2:7" ht="45.75" customHeight="1" x14ac:dyDescent="0.25">
      <c r="B131" s="25"/>
      <c r="C131" s="11"/>
      <c r="D131" s="50"/>
      <c r="E131" s="56" t="s">
        <v>16</v>
      </c>
      <c r="F131" s="69" t="s">
        <v>17</v>
      </c>
      <c r="G131" s="53">
        <f>38745.486+150</f>
        <v>38895.485999999997</v>
      </c>
    </row>
    <row r="132" spans="2:7" ht="48.75" customHeight="1" x14ac:dyDescent="0.25">
      <c r="B132" s="25"/>
      <c r="C132" s="11"/>
      <c r="D132" s="50" t="s">
        <v>217</v>
      </c>
      <c r="E132" s="58"/>
      <c r="F132" s="58" t="s">
        <v>445</v>
      </c>
      <c r="G132" s="53">
        <f>G133+G136+G139</f>
        <v>3065.2460000000001</v>
      </c>
    </row>
    <row r="133" spans="2:7" ht="34.9" customHeight="1" x14ac:dyDescent="0.25">
      <c r="B133" s="25"/>
      <c r="C133" s="11"/>
      <c r="D133" s="50" t="s">
        <v>219</v>
      </c>
      <c r="E133" s="58"/>
      <c r="F133" s="58" t="s">
        <v>220</v>
      </c>
      <c r="G133" s="53">
        <f>G135+G134</f>
        <v>1250</v>
      </c>
    </row>
    <row r="134" spans="2:7" ht="51.75" customHeight="1" x14ac:dyDescent="0.25">
      <c r="B134" s="25"/>
      <c r="C134" s="11"/>
      <c r="D134" s="76"/>
      <c r="E134" s="56" t="s">
        <v>16</v>
      </c>
      <c r="F134" s="69" t="s">
        <v>17</v>
      </c>
      <c r="G134" s="53">
        <v>916.12106000000006</v>
      </c>
    </row>
    <row r="135" spans="2:7" ht="18.75" customHeight="1" x14ac:dyDescent="0.25">
      <c r="B135" s="25"/>
      <c r="C135" s="11"/>
      <c r="D135" s="76"/>
      <c r="E135" s="56" t="s">
        <v>203</v>
      </c>
      <c r="F135" s="69" t="s">
        <v>132</v>
      </c>
      <c r="G135" s="53">
        <f>483.87894-150</f>
        <v>333.87894</v>
      </c>
    </row>
    <row r="136" spans="2:7" ht="37.5" customHeight="1" x14ac:dyDescent="0.25">
      <c r="B136" s="25"/>
      <c r="C136" s="11"/>
      <c r="D136" s="50" t="s">
        <v>221</v>
      </c>
      <c r="E136" s="58"/>
      <c r="F136" s="58" t="s">
        <v>202</v>
      </c>
      <c r="G136" s="53">
        <f>G137+G138</f>
        <v>530.70000000000005</v>
      </c>
    </row>
    <row r="137" spans="2:7" ht="52.5" customHeight="1" x14ac:dyDescent="0.25">
      <c r="B137" s="25"/>
      <c r="C137" s="11"/>
      <c r="D137" s="76"/>
      <c r="E137" s="56" t="s">
        <v>16</v>
      </c>
      <c r="F137" s="69" t="s">
        <v>17</v>
      </c>
      <c r="G137" s="53">
        <v>530.67740000000003</v>
      </c>
    </row>
    <row r="138" spans="2:7" ht="27.75" customHeight="1" x14ac:dyDescent="0.25">
      <c r="B138" s="25"/>
      <c r="C138" s="11"/>
      <c r="D138" s="76"/>
      <c r="E138" s="56" t="s">
        <v>203</v>
      </c>
      <c r="F138" s="69" t="s">
        <v>132</v>
      </c>
      <c r="G138" s="53">
        <v>2.2599999999999999E-2</v>
      </c>
    </row>
    <row r="139" spans="2:7" ht="27.75" customHeight="1" x14ac:dyDescent="0.25">
      <c r="B139" s="25"/>
      <c r="C139" s="11"/>
      <c r="D139" s="50" t="s">
        <v>222</v>
      </c>
      <c r="E139" s="58"/>
      <c r="F139" s="58" t="s">
        <v>207</v>
      </c>
      <c r="G139" s="53">
        <f>G141+G140</f>
        <v>1284.546</v>
      </c>
    </row>
    <row r="140" spans="2:7" ht="54.75" customHeight="1" x14ac:dyDescent="0.25">
      <c r="B140" s="25"/>
      <c r="C140" s="11"/>
      <c r="D140" s="76"/>
      <c r="E140" s="56" t="s">
        <v>16</v>
      </c>
      <c r="F140" s="69" t="s">
        <v>17</v>
      </c>
      <c r="G140" s="53">
        <v>1280.316</v>
      </c>
    </row>
    <row r="141" spans="2:7" ht="27.75" customHeight="1" x14ac:dyDescent="0.25">
      <c r="B141" s="25"/>
      <c r="C141" s="11"/>
      <c r="D141" s="76"/>
      <c r="E141" s="56" t="s">
        <v>203</v>
      </c>
      <c r="F141" s="69" t="s">
        <v>132</v>
      </c>
      <c r="G141" s="53">
        <v>4.2300000000000004</v>
      </c>
    </row>
    <row r="142" spans="2:7" ht="49.5" customHeight="1" x14ac:dyDescent="0.25">
      <c r="B142" s="25"/>
      <c r="C142" s="11"/>
      <c r="D142" s="50" t="s">
        <v>223</v>
      </c>
      <c r="E142" s="76"/>
      <c r="F142" s="96" t="s">
        <v>209</v>
      </c>
      <c r="G142" s="53">
        <f>G143</f>
        <v>147213.5</v>
      </c>
    </row>
    <row r="143" spans="2:7" ht="51.75" customHeight="1" x14ac:dyDescent="0.25">
      <c r="B143" s="25"/>
      <c r="C143" s="11"/>
      <c r="D143" s="50" t="s">
        <v>224</v>
      </c>
      <c r="E143" s="76"/>
      <c r="F143" s="77" t="s">
        <v>211</v>
      </c>
      <c r="G143" s="53">
        <f>G144</f>
        <v>147213.5</v>
      </c>
    </row>
    <row r="144" spans="2:7" ht="48" customHeight="1" x14ac:dyDescent="0.25">
      <c r="B144" s="25"/>
      <c r="C144" s="11"/>
      <c r="D144" s="14"/>
      <c r="E144" s="56" t="s">
        <v>16</v>
      </c>
      <c r="F144" s="69" t="s">
        <v>17</v>
      </c>
      <c r="G144" s="53">
        <v>147213.5</v>
      </c>
    </row>
    <row r="145" spans="1:7" ht="229.5" customHeight="1" x14ac:dyDescent="0.25">
      <c r="A145" s="2"/>
      <c r="B145" s="25"/>
      <c r="C145" s="11"/>
      <c r="D145" s="50" t="s">
        <v>225</v>
      </c>
      <c r="E145" s="76"/>
      <c r="F145" s="97" t="s">
        <v>226</v>
      </c>
      <c r="G145" s="53">
        <f>G146</f>
        <v>5077.3999999999996</v>
      </c>
    </row>
    <row r="146" spans="1:7" ht="216" customHeight="1" x14ac:dyDescent="0.25">
      <c r="A146" s="2"/>
      <c r="B146" s="25"/>
      <c r="C146" s="75"/>
      <c r="D146" s="50" t="s">
        <v>227</v>
      </c>
      <c r="E146" s="76"/>
      <c r="F146" s="98" t="s">
        <v>228</v>
      </c>
      <c r="G146" s="53">
        <f>G147</f>
        <v>5077.3999999999996</v>
      </c>
    </row>
    <row r="147" spans="1:7" ht="45.75" customHeight="1" x14ac:dyDescent="0.25">
      <c r="A147" s="2"/>
      <c r="B147" s="25"/>
      <c r="C147" s="11"/>
      <c r="D147" s="14"/>
      <c r="E147" s="56" t="s">
        <v>16</v>
      </c>
      <c r="F147" s="69" t="s">
        <v>17</v>
      </c>
      <c r="G147" s="53">
        <v>5077.3999999999996</v>
      </c>
    </row>
    <row r="148" spans="1:7" ht="45.75" customHeight="1" x14ac:dyDescent="0.25">
      <c r="A148" s="2"/>
      <c r="B148" s="25"/>
      <c r="C148" s="11"/>
      <c r="D148" s="50" t="s">
        <v>526</v>
      </c>
      <c r="E148" s="56"/>
      <c r="F148" s="69" t="s">
        <v>529</v>
      </c>
      <c r="G148" s="53">
        <f>G149</f>
        <v>40.598999999999997</v>
      </c>
    </row>
    <row r="149" spans="1:7" ht="45.75" customHeight="1" x14ac:dyDescent="0.25">
      <c r="A149" s="2"/>
      <c r="B149" s="25"/>
      <c r="C149" s="11"/>
      <c r="D149" s="50" t="s">
        <v>528</v>
      </c>
      <c r="E149" s="56"/>
      <c r="F149" s="69" t="s">
        <v>527</v>
      </c>
      <c r="G149" s="53">
        <f>G150</f>
        <v>40.598999999999997</v>
      </c>
    </row>
    <row r="150" spans="1:7" ht="45.75" customHeight="1" x14ac:dyDescent="0.25">
      <c r="A150" s="2"/>
      <c r="B150" s="25"/>
      <c r="C150" s="11"/>
      <c r="D150" s="14"/>
      <c r="E150" s="56" t="s">
        <v>16</v>
      </c>
      <c r="F150" s="69" t="s">
        <v>17</v>
      </c>
      <c r="G150" s="53">
        <v>40.598999999999997</v>
      </c>
    </row>
    <row r="151" spans="1:7" ht="45.75" customHeight="1" x14ac:dyDescent="0.25">
      <c r="A151" s="2"/>
      <c r="B151" s="25"/>
      <c r="C151" s="13"/>
      <c r="D151" s="50" t="s">
        <v>350</v>
      </c>
      <c r="E151" s="10"/>
      <c r="F151" s="10" t="s">
        <v>351</v>
      </c>
      <c r="G151" s="53">
        <f>G152</f>
        <v>32.68</v>
      </c>
    </row>
    <row r="152" spans="1:7" ht="27" customHeight="1" x14ac:dyDescent="0.25">
      <c r="A152" s="2"/>
      <c r="B152" s="25"/>
      <c r="C152" s="13"/>
      <c r="D152" s="50" t="s">
        <v>352</v>
      </c>
      <c r="E152" s="298"/>
      <c r="F152" s="55" t="s">
        <v>353</v>
      </c>
      <c r="G152" s="53">
        <f>G153</f>
        <v>32.68</v>
      </c>
    </row>
    <row r="153" spans="1:7" ht="45.75" customHeight="1" x14ac:dyDescent="0.25">
      <c r="A153" s="2"/>
      <c r="B153" s="25"/>
      <c r="C153" s="13"/>
      <c r="D153" s="50" t="s">
        <v>354</v>
      </c>
      <c r="E153" s="299"/>
      <c r="F153" s="58" t="s">
        <v>446</v>
      </c>
      <c r="G153" s="53">
        <f>G154</f>
        <v>32.68</v>
      </c>
    </row>
    <row r="154" spans="1:7" ht="45.75" customHeight="1" x14ac:dyDescent="0.25">
      <c r="A154" s="2"/>
      <c r="B154" s="25"/>
      <c r="C154" s="13"/>
      <c r="D154" s="50" t="s">
        <v>356</v>
      </c>
      <c r="E154" s="59"/>
      <c r="F154" s="59" t="s">
        <v>357</v>
      </c>
      <c r="G154" s="53">
        <f>G155</f>
        <v>32.68</v>
      </c>
    </row>
    <row r="155" spans="1:7" ht="45.75" customHeight="1" x14ac:dyDescent="0.25">
      <c r="A155" s="2"/>
      <c r="B155" s="25"/>
      <c r="C155" s="13"/>
      <c r="D155" s="50"/>
      <c r="E155" s="56" t="s">
        <v>16</v>
      </c>
      <c r="F155" s="69" t="s">
        <v>17</v>
      </c>
      <c r="G155" s="53">
        <v>32.68</v>
      </c>
    </row>
    <row r="156" spans="1:7" ht="23.25" customHeight="1" x14ac:dyDescent="0.25">
      <c r="A156" s="2"/>
      <c r="B156" s="25"/>
      <c r="C156" s="11" t="s">
        <v>447</v>
      </c>
      <c r="D156" s="14"/>
      <c r="E156" s="14"/>
      <c r="F156" s="10" t="s">
        <v>448</v>
      </c>
      <c r="G156" s="53">
        <f>G157+G162</f>
        <v>19522.02</v>
      </c>
    </row>
    <row r="157" spans="1:7" ht="25.5" customHeight="1" x14ac:dyDescent="0.25">
      <c r="A157" s="2"/>
      <c r="B157" s="25"/>
      <c r="C157" s="13"/>
      <c r="D157" s="50" t="s">
        <v>192</v>
      </c>
      <c r="E157" s="63"/>
      <c r="F157" s="63" t="s">
        <v>193</v>
      </c>
      <c r="G157" s="53">
        <f>G158</f>
        <v>19486.7</v>
      </c>
    </row>
    <row r="158" spans="1:7" ht="50.25" customHeight="1" x14ac:dyDescent="0.25">
      <c r="A158" s="2"/>
      <c r="B158" s="25"/>
      <c r="C158" s="13"/>
      <c r="D158" s="50" t="s">
        <v>229</v>
      </c>
      <c r="E158" s="63"/>
      <c r="F158" s="63" t="s">
        <v>230</v>
      </c>
      <c r="G158" s="53">
        <f>G159</f>
        <v>19486.7</v>
      </c>
    </row>
    <row r="159" spans="1:7" ht="52.5" customHeight="1" x14ac:dyDescent="0.25">
      <c r="A159" s="2"/>
      <c r="B159" s="25"/>
      <c r="C159" s="13"/>
      <c r="D159" s="50" t="s">
        <v>231</v>
      </c>
      <c r="E159" s="77"/>
      <c r="F159" s="77" t="s">
        <v>232</v>
      </c>
      <c r="G159" s="53">
        <f>G160</f>
        <v>19486.7</v>
      </c>
    </row>
    <row r="160" spans="1:7" ht="47.25" customHeight="1" x14ac:dyDescent="0.25">
      <c r="B160" s="25"/>
      <c r="C160" s="13"/>
      <c r="D160" s="50" t="s">
        <v>233</v>
      </c>
      <c r="E160" s="55"/>
      <c r="F160" s="55" t="s">
        <v>15</v>
      </c>
      <c r="G160" s="53">
        <f>G161</f>
        <v>19486.7</v>
      </c>
    </row>
    <row r="161" spans="2:7" ht="44.25" customHeight="1" x14ac:dyDescent="0.25">
      <c r="B161" s="25"/>
      <c r="C161" s="13"/>
      <c r="D161" s="50"/>
      <c r="E161" s="56" t="s">
        <v>16</v>
      </c>
      <c r="F161" s="69" t="s">
        <v>17</v>
      </c>
      <c r="G161" s="53">
        <v>19486.7</v>
      </c>
    </row>
    <row r="162" spans="2:7" ht="44.25" customHeight="1" x14ac:dyDescent="0.25">
      <c r="B162" s="25"/>
      <c r="C162" s="13"/>
      <c r="D162" s="50" t="s">
        <v>350</v>
      </c>
      <c r="E162" s="10"/>
      <c r="F162" s="10" t="s">
        <v>351</v>
      </c>
      <c r="G162" s="53">
        <f>G163</f>
        <v>35.32</v>
      </c>
    </row>
    <row r="163" spans="2:7" ht="21" customHeight="1" x14ac:dyDescent="0.25">
      <c r="B163" s="25"/>
      <c r="C163" s="13"/>
      <c r="D163" s="50" t="s">
        <v>352</v>
      </c>
      <c r="E163" s="298"/>
      <c r="F163" s="55" t="s">
        <v>353</v>
      </c>
      <c r="G163" s="53">
        <f>G164</f>
        <v>35.32</v>
      </c>
    </row>
    <row r="164" spans="2:7" ht="44.25" customHeight="1" x14ac:dyDescent="0.25">
      <c r="B164" s="25"/>
      <c r="C164" s="13"/>
      <c r="D164" s="50" t="s">
        <v>354</v>
      </c>
      <c r="E164" s="299"/>
      <c r="F164" s="58" t="s">
        <v>446</v>
      </c>
      <c r="G164" s="53">
        <f>G165</f>
        <v>35.32</v>
      </c>
    </row>
    <row r="165" spans="2:7" ht="44.25" customHeight="1" x14ac:dyDescent="0.25">
      <c r="B165" s="25"/>
      <c r="C165" s="13"/>
      <c r="D165" s="50" t="s">
        <v>356</v>
      </c>
      <c r="E165" s="59"/>
      <c r="F165" s="59" t="s">
        <v>357</v>
      </c>
      <c r="G165" s="53">
        <f>G166</f>
        <v>35.32</v>
      </c>
    </row>
    <row r="166" spans="2:7" ht="44.25" customHeight="1" x14ac:dyDescent="0.25">
      <c r="B166" s="25"/>
      <c r="C166" s="13"/>
      <c r="D166" s="50"/>
      <c r="E166" s="56" t="s">
        <v>16</v>
      </c>
      <c r="F166" s="69" t="s">
        <v>17</v>
      </c>
      <c r="G166" s="53">
        <v>35.32</v>
      </c>
    </row>
    <row r="167" spans="2:7" ht="19.899999999999999" customHeight="1" x14ac:dyDescent="0.25">
      <c r="B167" s="25"/>
      <c r="C167" s="11" t="s">
        <v>449</v>
      </c>
      <c r="D167" s="14"/>
      <c r="E167" s="14"/>
      <c r="F167" s="10" t="s">
        <v>450</v>
      </c>
      <c r="G167" s="8">
        <f>G168+G185</f>
        <v>5951.8</v>
      </c>
    </row>
    <row r="168" spans="2:7" ht="30" x14ac:dyDescent="0.25">
      <c r="B168" s="25"/>
      <c r="C168" s="11"/>
      <c r="D168" s="50" t="s">
        <v>8</v>
      </c>
      <c r="E168" s="51"/>
      <c r="F168" s="52" t="s">
        <v>9</v>
      </c>
      <c r="G168" s="53">
        <f>G169</f>
        <v>275</v>
      </c>
    </row>
    <row r="169" spans="2:7" ht="20.45" customHeight="1" x14ac:dyDescent="0.25">
      <c r="B169" s="25"/>
      <c r="C169" s="11"/>
      <c r="D169" s="50" t="s">
        <v>42</v>
      </c>
      <c r="E169" s="62"/>
      <c r="F169" s="62" t="s">
        <v>43</v>
      </c>
      <c r="G169" s="53">
        <f>G170+G175+G180</f>
        <v>275</v>
      </c>
    </row>
    <row r="170" spans="2:7" ht="46.15" customHeight="1" x14ac:dyDescent="0.25">
      <c r="B170" s="25"/>
      <c r="C170" s="11"/>
      <c r="D170" s="50" t="s">
        <v>44</v>
      </c>
      <c r="E170" s="63"/>
      <c r="F170" s="63" t="s">
        <v>45</v>
      </c>
      <c r="G170" s="53">
        <f>G171+G173</f>
        <v>30</v>
      </c>
    </row>
    <row r="171" spans="2:7" ht="37.15" customHeight="1" x14ac:dyDescent="0.25">
      <c r="B171" s="25"/>
      <c r="C171" s="11"/>
      <c r="D171" s="50" t="s">
        <v>46</v>
      </c>
      <c r="E171" s="55"/>
      <c r="F171" s="55" t="s">
        <v>47</v>
      </c>
      <c r="G171" s="53">
        <f>G172</f>
        <v>20</v>
      </c>
    </row>
    <row r="172" spans="2:7" ht="49.5" customHeight="1" x14ac:dyDescent="0.25">
      <c r="B172" s="25"/>
      <c r="C172" s="11"/>
      <c r="D172" s="50"/>
      <c r="E172" s="56" t="s">
        <v>16</v>
      </c>
      <c r="F172" s="57" t="s">
        <v>17</v>
      </c>
      <c r="G172" s="8">
        <v>20</v>
      </c>
    </row>
    <row r="173" spans="2:7" ht="49.5" customHeight="1" x14ac:dyDescent="0.25">
      <c r="B173" s="25"/>
      <c r="C173" s="11"/>
      <c r="D173" s="50" t="s">
        <v>48</v>
      </c>
      <c r="E173" s="55"/>
      <c r="F173" s="55" t="s">
        <v>49</v>
      </c>
      <c r="G173" s="53">
        <f>G174</f>
        <v>10</v>
      </c>
    </row>
    <row r="174" spans="2:7" ht="49.5" customHeight="1" x14ac:dyDescent="0.25">
      <c r="B174" s="25"/>
      <c r="C174" s="11"/>
      <c r="D174" s="50"/>
      <c r="E174" s="56" t="s">
        <v>16</v>
      </c>
      <c r="F174" s="57" t="s">
        <v>17</v>
      </c>
      <c r="G174" s="8">
        <v>10</v>
      </c>
    </row>
    <row r="175" spans="2:7" ht="38.450000000000003" customHeight="1" x14ac:dyDescent="0.25">
      <c r="B175" s="25"/>
      <c r="C175" s="11"/>
      <c r="D175" s="50" t="s">
        <v>50</v>
      </c>
      <c r="E175" s="63"/>
      <c r="F175" s="63" t="s">
        <v>51</v>
      </c>
      <c r="G175" s="53">
        <f>G176+G178</f>
        <v>70</v>
      </c>
    </row>
    <row r="176" spans="2:7" ht="46.15" customHeight="1" x14ac:dyDescent="0.25">
      <c r="B176" s="25"/>
      <c r="C176" s="11"/>
      <c r="D176" s="50" t="s">
        <v>52</v>
      </c>
      <c r="E176" s="55"/>
      <c r="F176" s="55" t="s">
        <v>53</v>
      </c>
      <c r="G176" s="53">
        <f>G177</f>
        <v>30</v>
      </c>
    </row>
    <row r="177" spans="2:7" ht="46.5" customHeight="1" x14ac:dyDescent="0.25">
      <c r="B177" s="25"/>
      <c r="C177" s="11"/>
      <c r="D177" s="50"/>
      <c r="E177" s="56" t="s">
        <v>16</v>
      </c>
      <c r="F177" s="57" t="s">
        <v>17</v>
      </c>
      <c r="G177" s="8">
        <v>30</v>
      </c>
    </row>
    <row r="178" spans="2:7" ht="39" customHeight="1" x14ac:dyDescent="0.25">
      <c r="B178" s="25"/>
      <c r="C178" s="11"/>
      <c r="D178" s="50" t="s">
        <v>54</v>
      </c>
      <c r="E178" s="55"/>
      <c r="F178" s="55" t="s">
        <v>55</v>
      </c>
      <c r="G178" s="53">
        <f>G179</f>
        <v>40</v>
      </c>
    </row>
    <row r="179" spans="2:7" ht="46.5" customHeight="1" x14ac:dyDescent="0.25">
      <c r="B179" s="25"/>
      <c r="C179" s="11"/>
      <c r="D179" s="50"/>
      <c r="E179" s="56" t="s">
        <v>16</v>
      </c>
      <c r="F179" s="57" t="s">
        <v>17</v>
      </c>
      <c r="G179" s="8">
        <v>40</v>
      </c>
    </row>
    <row r="180" spans="2:7" ht="38.25" customHeight="1" x14ac:dyDescent="0.25">
      <c r="B180" s="25"/>
      <c r="C180" s="11"/>
      <c r="D180" s="50" t="s">
        <v>56</v>
      </c>
      <c r="E180" s="63"/>
      <c r="F180" s="63" t="s">
        <v>57</v>
      </c>
      <c r="G180" s="53">
        <f>G181+G183</f>
        <v>175</v>
      </c>
    </row>
    <row r="181" spans="2:7" ht="62.45" customHeight="1" x14ac:dyDescent="0.25">
      <c r="B181" s="25"/>
      <c r="C181" s="11"/>
      <c r="D181" s="50" t="s">
        <v>58</v>
      </c>
      <c r="E181" s="55"/>
      <c r="F181" s="55" t="s">
        <v>59</v>
      </c>
      <c r="G181" s="53">
        <f>G182</f>
        <v>155</v>
      </c>
    </row>
    <row r="182" spans="2:7" ht="46.5" customHeight="1" x14ac:dyDescent="0.25">
      <c r="B182" s="25"/>
      <c r="C182" s="11"/>
      <c r="D182" s="50"/>
      <c r="E182" s="56" t="s">
        <v>16</v>
      </c>
      <c r="F182" s="57" t="s">
        <v>17</v>
      </c>
      <c r="G182" s="8">
        <v>155</v>
      </c>
    </row>
    <row r="183" spans="2:7" ht="39" customHeight="1" x14ac:dyDescent="0.25">
      <c r="B183" s="25"/>
      <c r="C183" s="11"/>
      <c r="D183" s="50" t="s">
        <v>60</v>
      </c>
      <c r="E183" s="55"/>
      <c r="F183" s="55" t="s">
        <v>61</v>
      </c>
      <c r="G183" s="53">
        <f>G184</f>
        <v>20</v>
      </c>
    </row>
    <row r="184" spans="2:7" ht="46.5" customHeight="1" x14ac:dyDescent="0.25">
      <c r="B184" s="25"/>
      <c r="C184" s="11"/>
      <c r="D184" s="50"/>
      <c r="E184" s="56" t="s">
        <v>16</v>
      </c>
      <c r="F184" s="57" t="s">
        <v>17</v>
      </c>
      <c r="G184" s="8">
        <v>20</v>
      </c>
    </row>
    <row r="185" spans="2:7" ht="19.899999999999999" customHeight="1" x14ac:dyDescent="0.25">
      <c r="B185" s="25"/>
      <c r="C185" s="11"/>
      <c r="D185" s="79" t="s">
        <v>364</v>
      </c>
      <c r="E185" s="79"/>
      <c r="F185" s="98" t="s">
        <v>365</v>
      </c>
      <c r="G185" s="53">
        <f>G186</f>
        <v>5676.8</v>
      </c>
    </row>
    <row r="186" spans="2:7" ht="32.25" customHeight="1" x14ac:dyDescent="0.25">
      <c r="B186" s="25"/>
      <c r="C186" s="11"/>
      <c r="D186" s="50" t="s">
        <v>399</v>
      </c>
      <c r="E186" s="71"/>
      <c r="F186" s="63" t="s">
        <v>400</v>
      </c>
      <c r="G186" s="53">
        <f>G187+G190</f>
        <v>5676.8</v>
      </c>
    </row>
    <row r="187" spans="2:7" ht="31.15" customHeight="1" x14ac:dyDescent="0.25">
      <c r="B187" s="25"/>
      <c r="C187" s="11"/>
      <c r="D187" s="50" t="s">
        <v>405</v>
      </c>
      <c r="E187" s="75"/>
      <c r="F187" s="125" t="s">
        <v>406</v>
      </c>
      <c r="G187" s="53">
        <f>G188+G189</f>
        <v>3626.8</v>
      </c>
    </row>
    <row r="188" spans="2:7" ht="36.75" customHeight="1" x14ac:dyDescent="0.25">
      <c r="B188" s="25"/>
      <c r="C188" s="11"/>
      <c r="D188" s="7"/>
      <c r="E188" s="56" t="s">
        <v>65</v>
      </c>
      <c r="F188" s="69" t="s">
        <v>66</v>
      </c>
      <c r="G188" s="53">
        <v>231.14285000000001</v>
      </c>
    </row>
    <row r="189" spans="2:7" ht="45" customHeight="1" x14ac:dyDescent="0.25">
      <c r="B189" s="25"/>
      <c r="C189" s="11"/>
      <c r="D189" s="7"/>
      <c r="E189" s="56" t="s">
        <v>16</v>
      </c>
      <c r="F189" s="69" t="s">
        <v>17</v>
      </c>
      <c r="G189" s="53">
        <v>3395.65715</v>
      </c>
    </row>
    <row r="190" spans="2:7" ht="23.45" customHeight="1" x14ac:dyDescent="0.25">
      <c r="B190" s="25"/>
      <c r="C190" s="11"/>
      <c r="D190" s="50" t="s">
        <v>409</v>
      </c>
      <c r="E190" s="63"/>
      <c r="F190" s="63" t="s">
        <v>410</v>
      </c>
      <c r="G190" s="53">
        <f>G192+G191</f>
        <v>2050</v>
      </c>
    </row>
    <row r="191" spans="2:7" ht="37.5" customHeight="1" x14ac:dyDescent="0.25">
      <c r="B191" s="25"/>
      <c r="C191" s="11"/>
      <c r="D191" s="76"/>
      <c r="E191" s="79" t="s">
        <v>73</v>
      </c>
      <c r="F191" s="66" t="s">
        <v>74</v>
      </c>
      <c r="G191" s="53">
        <v>189.6968</v>
      </c>
    </row>
    <row r="192" spans="2:7" ht="51.75" customHeight="1" x14ac:dyDescent="0.25">
      <c r="B192" s="25"/>
      <c r="C192" s="11"/>
      <c r="D192" s="104"/>
      <c r="E192" s="56" t="s">
        <v>16</v>
      </c>
      <c r="F192" s="69" t="s">
        <v>17</v>
      </c>
      <c r="G192" s="53">
        <v>1860.3032000000001</v>
      </c>
    </row>
    <row r="193" spans="2:30" ht="18.75" customHeight="1" x14ac:dyDescent="0.25">
      <c r="B193" s="25"/>
      <c r="C193" s="11" t="s">
        <v>451</v>
      </c>
      <c r="D193" s="14"/>
      <c r="E193" s="14"/>
      <c r="F193" s="10" t="s">
        <v>452</v>
      </c>
      <c r="G193" s="8">
        <f>G194+G215</f>
        <v>5972.6600000000008</v>
      </c>
      <c r="AD193" s="26"/>
    </row>
    <row r="194" spans="2:30" ht="21.6" customHeight="1" x14ac:dyDescent="0.25">
      <c r="B194" s="25"/>
      <c r="C194" s="11"/>
      <c r="D194" s="50" t="s">
        <v>192</v>
      </c>
      <c r="E194" s="63"/>
      <c r="F194" s="63" t="s">
        <v>193</v>
      </c>
      <c r="G194" s="53">
        <f>G195+G202</f>
        <v>5860.6600000000008</v>
      </c>
      <c r="AD194" s="26"/>
    </row>
    <row r="195" spans="2:30" ht="34.15" customHeight="1" x14ac:dyDescent="0.25">
      <c r="B195" s="25"/>
      <c r="C195" s="11"/>
      <c r="D195" s="50" t="s">
        <v>234</v>
      </c>
      <c r="E195" s="63"/>
      <c r="F195" s="63" t="s">
        <v>235</v>
      </c>
      <c r="G195" s="53">
        <f>G196+G199</f>
        <v>148</v>
      </c>
      <c r="AD195" s="26"/>
    </row>
    <row r="196" spans="2:30" ht="33" customHeight="1" x14ac:dyDescent="0.25">
      <c r="B196" s="25"/>
      <c r="C196" s="11"/>
      <c r="D196" s="50" t="s">
        <v>236</v>
      </c>
      <c r="E196" s="63"/>
      <c r="F196" s="63" t="s">
        <v>237</v>
      </c>
      <c r="G196" s="53">
        <f>G197</f>
        <v>40</v>
      </c>
      <c r="AD196" s="26"/>
    </row>
    <row r="197" spans="2:30" ht="33.6" customHeight="1" x14ac:dyDescent="0.25">
      <c r="B197" s="25"/>
      <c r="C197" s="11"/>
      <c r="D197" s="50" t="s">
        <v>238</v>
      </c>
      <c r="E197" s="63"/>
      <c r="F197" s="63" t="s">
        <v>239</v>
      </c>
      <c r="G197" s="53">
        <f>G198</f>
        <v>40</v>
      </c>
      <c r="AD197" s="26"/>
    </row>
    <row r="198" spans="2:30" ht="33" customHeight="1" x14ac:dyDescent="0.25">
      <c r="B198" s="25"/>
      <c r="C198" s="11"/>
      <c r="D198" s="50"/>
      <c r="E198" s="79" t="s">
        <v>73</v>
      </c>
      <c r="F198" s="66" t="s">
        <v>74</v>
      </c>
      <c r="G198" s="53">
        <v>40</v>
      </c>
      <c r="AD198" s="26"/>
    </row>
    <row r="199" spans="2:30" ht="51" customHeight="1" x14ac:dyDescent="0.25">
      <c r="B199" s="25"/>
      <c r="C199" s="11"/>
      <c r="D199" s="50" t="s">
        <v>240</v>
      </c>
      <c r="E199" s="63"/>
      <c r="F199" s="63" t="s">
        <v>241</v>
      </c>
      <c r="G199" s="53">
        <f>G200</f>
        <v>108</v>
      </c>
      <c r="AD199" s="26"/>
    </row>
    <row r="200" spans="2:30" ht="33" customHeight="1" x14ac:dyDescent="0.25">
      <c r="B200" s="25"/>
      <c r="C200" s="11"/>
      <c r="D200" s="50" t="s">
        <v>242</v>
      </c>
      <c r="E200" s="63"/>
      <c r="F200" s="63" t="s">
        <v>243</v>
      </c>
      <c r="G200" s="53">
        <f>G201</f>
        <v>108</v>
      </c>
      <c r="AD200" s="26"/>
    </row>
    <row r="201" spans="2:30" ht="52.5" customHeight="1" x14ac:dyDescent="0.25">
      <c r="B201" s="25"/>
      <c r="C201" s="11"/>
      <c r="D201" s="50"/>
      <c r="E201" s="56" t="s">
        <v>16</v>
      </c>
      <c r="F201" s="69" t="s">
        <v>17</v>
      </c>
      <c r="G201" s="53">
        <v>108</v>
      </c>
      <c r="AD201" s="26"/>
    </row>
    <row r="202" spans="2:30" ht="45" x14ac:dyDescent="0.25">
      <c r="B202" s="25" t="s">
        <v>442</v>
      </c>
      <c r="C202" s="11"/>
      <c r="D202" s="50" t="s">
        <v>244</v>
      </c>
      <c r="E202" s="63"/>
      <c r="F202" s="63" t="s">
        <v>245</v>
      </c>
      <c r="G202" s="8">
        <f>G203+G208+G212</f>
        <v>5712.6600000000008</v>
      </c>
      <c r="AD202" s="26"/>
    </row>
    <row r="203" spans="2:30" ht="34.5" customHeight="1" x14ac:dyDescent="0.25">
      <c r="B203" s="25"/>
      <c r="C203" s="11"/>
      <c r="D203" s="50" t="s">
        <v>246</v>
      </c>
      <c r="E203" s="63"/>
      <c r="F203" s="63" t="s">
        <v>247</v>
      </c>
      <c r="G203" s="53">
        <f>G204</f>
        <v>5383.6</v>
      </c>
      <c r="AD203" s="26"/>
    </row>
    <row r="204" spans="2:30" ht="33" customHeight="1" x14ac:dyDescent="0.25">
      <c r="B204" s="25"/>
      <c r="C204" s="11"/>
      <c r="D204" s="50" t="s">
        <v>248</v>
      </c>
      <c r="E204" s="59"/>
      <c r="F204" s="59" t="s">
        <v>249</v>
      </c>
      <c r="G204" s="53">
        <f>G205+G206+G207</f>
        <v>5383.6</v>
      </c>
      <c r="AD204" s="26"/>
    </row>
    <row r="205" spans="2:30" ht="79.5" customHeight="1" x14ac:dyDescent="0.25">
      <c r="B205" s="25"/>
      <c r="C205" s="11"/>
      <c r="D205" s="50"/>
      <c r="E205" s="79" t="s">
        <v>250</v>
      </c>
      <c r="F205" s="66" t="s">
        <v>251</v>
      </c>
      <c r="G205" s="99">
        <v>4827.6000000000004</v>
      </c>
      <c r="J205">
        <v>-51</v>
      </c>
      <c r="K205">
        <v>-16</v>
      </c>
    </row>
    <row r="206" spans="2:30" ht="30" x14ac:dyDescent="0.25">
      <c r="B206" s="25"/>
      <c r="C206" s="11"/>
      <c r="D206" s="50"/>
      <c r="E206" s="79" t="s">
        <v>73</v>
      </c>
      <c r="F206" s="66" t="s">
        <v>74</v>
      </c>
      <c r="G206" s="124">
        <v>554.1</v>
      </c>
    </row>
    <row r="207" spans="2:30" ht="17.25" customHeight="1" x14ac:dyDescent="0.25">
      <c r="B207" s="25"/>
      <c r="C207" s="11"/>
      <c r="D207" s="50"/>
      <c r="E207" s="75">
        <v>800</v>
      </c>
      <c r="F207" s="61" t="s">
        <v>132</v>
      </c>
      <c r="G207" s="53">
        <v>1.9</v>
      </c>
    </row>
    <row r="208" spans="2:30" ht="50.25" customHeight="1" x14ac:dyDescent="0.25">
      <c r="B208" s="25"/>
      <c r="C208" s="11"/>
      <c r="D208" s="50" t="s">
        <v>252</v>
      </c>
      <c r="E208" s="100"/>
      <c r="F208" s="96" t="s">
        <v>209</v>
      </c>
      <c r="G208" s="53">
        <f>G209</f>
        <v>221.06</v>
      </c>
    </row>
    <row r="209" spans="2:36" ht="49.15" customHeight="1" x14ac:dyDescent="0.25">
      <c r="B209" s="25"/>
      <c r="C209" s="75"/>
      <c r="D209" s="50" t="s">
        <v>253</v>
      </c>
      <c r="E209" s="76"/>
      <c r="F209" s="97" t="s">
        <v>211</v>
      </c>
      <c r="G209" s="53">
        <f>G210+G211</f>
        <v>221.06</v>
      </c>
    </row>
    <row r="210" spans="2:36" ht="79.5" customHeight="1" x14ac:dyDescent="0.25">
      <c r="B210" s="25"/>
      <c r="C210" s="75"/>
      <c r="D210" s="126"/>
      <c r="E210" s="79" t="s">
        <v>250</v>
      </c>
      <c r="F210" s="66" t="s">
        <v>251</v>
      </c>
      <c r="G210" s="53">
        <v>153.4</v>
      </c>
    </row>
    <row r="211" spans="2:36" ht="33.75" customHeight="1" x14ac:dyDescent="0.25">
      <c r="B211" s="25"/>
      <c r="C211" s="75"/>
      <c r="D211" s="126"/>
      <c r="E211" s="79" t="s">
        <v>73</v>
      </c>
      <c r="F211" s="66" t="s">
        <v>74</v>
      </c>
      <c r="G211" s="53">
        <v>67.66</v>
      </c>
    </row>
    <row r="212" spans="2:36" ht="33.75" customHeight="1" x14ac:dyDescent="0.25">
      <c r="B212" s="25"/>
      <c r="C212" s="75"/>
      <c r="D212" s="50" t="s">
        <v>533</v>
      </c>
      <c r="E212" s="100"/>
      <c r="F212" s="96" t="s">
        <v>534</v>
      </c>
      <c r="G212" s="53">
        <f>G213</f>
        <v>108</v>
      </c>
    </row>
    <row r="213" spans="2:36" ht="42" customHeight="1" x14ac:dyDescent="0.25">
      <c r="B213" s="25"/>
      <c r="C213" s="75"/>
      <c r="D213" s="50" t="s">
        <v>540</v>
      </c>
      <c r="E213" s="56"/>
      <c r="F213" s="58" t="s">
        <v>535</v>
      </c>
      <c r="G213" s="53">
        <f>G214</f>
        <v>108</v>
      </c>
    </row>
    <row r="214" spans="2:36" ht="53.25" customHeight="1" x14ac:dyDescent="0.25">
      <c r="B214" s="25"/>
      <c r="C214" s="75"/>
      <c r="D214" s="76"/>
      <c r="E214" s="56" t="s">
        <v>16</v>
      </c>
      <c r="F214" s="69" t="s">
        <v>17</v>
      </c>
      <c r="G214" s="53">
        <v>108</v>
      </c>
    </row>
    <row r="215" spans="2:36" ht="18" customHeight="1" x14ac:dyDescent="0.25">
      <c r="B215" s="25"/>
      <c r="C215" s="11"/>
      <c r="D215" s="79" t="s">
        <v>364</v>
      </c>
      <c r="E215" s="79"/>
      <c r="F215" s="98" t="s">
        <v>365</v>
      </c>
      <c r="G215" s="53">
        <f>G216</f>
        <v>112</v>
      </c>
    </row>
    <row r="216" spans="2:36" ht="39.6" customHeight="1" x14ac:dyDescent="0.25">
      <c r="B216" s="25"/>
      <c r="C216" s="11"/>
      <c r="D216" s="50" t="s">
        <v>399</v>
      </c>
      <c r="E216" s="71"/>
      <c r="F216" s="63" t="s">
        <v>400</v>
      </c>
      <c r="G216" s="53">
        <f>G217</f>
        <v>112</v>
      </c>
    </row>
    <row r="217" spans="2:36" ht="31.9" customHeight="1" x14ac:dyDescent="0.25">
      <c r="B217" s="25"/>
      <c r="C217" s="11"/>
      <c r="D217" s="50" t="s">
        <v>405</v>
      </c>
      <c r="E217" s="75"/>
      <c r="F217" s="125" t="s">
        <v>406</v>
      </c>
      <c r="G217" s="53">
        <f>G218</f>
        <v>112</v>
      </c>
    </row>
    <row r="218" spans="2:36" ht="37.5" customHeight="1" x14ac:dyDescent="0.25">
      <c r="B218" s="25"/>
      <c r="C218" s="11"/>
      <c r="D218" s="7"/>
      <c r="E218" s="79" t="s">
        <v>73</v>
      </c>
      <c r="F218" s="66" t="s">
        <v>74</v>
      </c>
      <c r="G218" s="53">
        <v>112</v>
      </c>
    </row>
    <row r="219" spans="2:36" ht="19.5" customHeight="1" x14ac:dyDescent="0.25">
      <c r="B219" s="25"/>
      <c r="C219" s="11" t="s">
        <v>453</v>
      </c>
      <c r="D219" s="71"/>
      <c r="E219" s="11"/>
      <c r="F219" s="10" t="s">
        <v>454</v>
      </c>
      <c r="G219" s="8">
        <f>G220</f>
        <v>15087.8</v>
      </c>
    </row>
    <row r="220" spans="2:36" ht="19.5" customHeight="1" x14ac:dyDescent="0.25">
      <c r="B220" s="25"/>
      <c r="C220" s="11" t="s">
        <v>455</v>
      </c>
      <c r="D220" s="71"/>
      <c r="E220" s="11"/>
      <c r="F220" s="10" t="s">
        <v>456</v>
      </c>
      <c r="G220" s="8">
        <f>G221</f>
        <v>15087.8</v>
      </c>
    </row>
    <row r="221" spans="2:36" ht="31.15" customHeight="1" x14ac:dyDescent="0.25">
      <c r="B221" s="25"/>
      <c r="C221" s="11"/>
      <c r="D221" s="50" t="s">
        <v>8</v>
      </c>
      <c r="E221" s="51"/>
      <c r="F221" s="52" t="s">
        <v>9</v>
      </c>
      <c r="G221" s="8">
        <f>G222+G231</f>
        <v>15087.8</v>
      </c>
      <c r="AJ221" s="27"/>
    </row>
    <row r="222" spans="2:36" ht="17.45" customHeight="1" x14ac:dyDescent="0.25">
      <c r="B222" s="25"/>
      <c r="C222" s="11"/>
      <c r="D222" s="50" t="s">
        <v>10</v>
      </c>
      <c r="E222" s="51"/>
      <c r="F222" s="52" t="s">
        <v>11</v>
      </c>
      <c r="G222" s="8">
        <f>G223+G226</f>
        <v>14182.8</v>
      </c>
    </row>
    <row r="223" spans="2:36" ht="55.5" customHeight="1" x14ac:dyDescent="0.25">
      <c r="B223" s="25"/>
      <c r="C223" s="11"/>
      <c r="D223" s="50" t="s">
        <v>12</v>
      </c>
      <c r="E223" s="54"/>
      <c r="F223" s="54" t="s">
        <v>13</v>
      </c>
      <c r="G223" s="8">
        <f>G224</f>
        <v>14142.8</v>
      </c>
    </row>
    <row r="224" spans="2:36" ht="51" customHeight="1" x14ac:dyDescent="0.25">
      <c r="B224" s="25"/>
      <c r="C224" s="11"/>
      <c r="D224" s="50" t="s">
        <v>14</v>
      </c>
      <c r="E224" s="55"/>
      <c r="F224" s="55" t="s">
        <v>15</v>
      </c>
      <c r="G224" s="8">
        <f>G225</f>
        <v>14142.8</v>
      </c>
    </row>
    <row r="225" spans="2:7" ht="47.45" customHeight="1" x14ac:dyDescent="0.25">
      <c r="B225" s="25"/>
      <c r="C225" s="11"/>
      <c r="D225" s="50"/>
      <c r="E225" s="56" t="s">
        <v>16</v>
      </c>
      <c r="F225" s="57" t="s">
        <v>17</v>
      </c>
      <c r="G225" s="53">
        <v>14142.8</v>
      </c>
    </row>
    <row r="226" spans="2:7" ht="71.25" customHeight="1" x14ac:dyDescent="0.25">
      <c r="B226" s="25"/>
      <c r="C226" s="11"/>
      <c r="D226" s="50" t="s">
        <v>18</v>
      </c>
      <c r="E226" s="54"/>
      <c r="F226" s="54" t="s">
        <v>19</v>
      </c>
      <c r="G226" s="8">
        <f>G227+G229</f>
        <v>40</v>
      </c>
    </row>
    <row r="227" spans="2:7" ht="47.45" customHeight="1" x14ac:dyDescent="0.25">
      <c r="B227" s="25"/>
      <c r="C227" s="11"/>
      <c r="D227" s="50" t="s">
        <v>20</v>
      </c>
      <c r="E227" s="58"/>
      <c r="F227" s="58" t="s">
        <v>21</v>
      </c>
      <c r="G227" s="8">
        <f>G228</f>
        <v>15</v>
      </c>
    </row>
    <row r="228" spans="2:7" ht="47.45" customHeight="1" x14ac:dyDescent="0.25">
      <c r="B228" s="25"/>
      <c r="C228" s="11"/>
      <c r="D228" s="50"/>
      <c r="E228" s="56" t="s">
        <v>16</v>
      </c>
      <c r="F228" s="57" t="s">
        <v>17</v>
      </c>
      <c r="G228" s="53">
        <v>15</v>
      </c>
    </row>
    <row r="229" spans="2:7" ht="47.45" customHeight="1" x14ac:dyDescent="0.25">
      <c r="B229" s="25"/>
      <c r="C229" s="11"/>
      <c r="D229" s="50" t="s">
        <v>22</v>
      </c>
      <c r="E229" s="58"/>
      <c r="F229" s="58" t="s">
        <v>23</v>
      </c>
      <c r="G229" s="8">
        <f>G230</f>
        <v>25</v>
      </c>
    </row>
    <row r="230" spans="2:7" ht="47.45" customHeight="1" x14ac:dyDescent="0.25">
      <c r="B230" s="25"/>
      <c r="C230" s="11"/>
      <c r="D230" s="50"/>
      <c r="E230" s="56" t="s">
        <v>16</v>
      </c>
      <c r="F230" s="57" t="s">
        <v>17</v>
      </c>
      <c r="G230" s="53">
        <v>25</v>
      </c>
    </row>
    <row r="231" spans="2:7" ht="21" customHeight="1" x14ac:dyDescent="0.25">
      <c r="B231" s="25"/>
      <c r="C231" s="11"/>
      <c r="D231" s="50" t="s">
        <v>28</v>
      </c>
      <c r="E231" s="62"/>
      <c r="F231" s="62" t="s">
        <v>29</v>
      </c>
      <c r="G231" s="8">
        <f>G232+G237</f>
        <v>905</v>
      </c>
    </row>
    <row r="232" spans="2:7" ht="49.9" customHeight="1" x14ac:dyDescent="0.25">
      <c r="B232" s="25"/>
      <c r="C232" s="11"/>
      <c r="D232" s="50" t="s">
        <v>30</v>
      </c>
      <c r="E232" s="54"/>
      <c r="F232" s="54" t="s">
        <v>31</v>
      </c>
      <c r="G232" s="8">
        <f>G233+G235</f>
        <v>830</v>
      </c>
    </row>
    <row r="233" spans="2:7" ht="43.15" customHeight="1" x14ac:dyDescent="0.25">
      <c r="B233" s="25"/>
      <c r="C233" s="11"/>
      <c r="D233" s="50" t="s">
        <v>32</v>
      </c>
      <c r="E233" s="58"/>
      <c r="F233" s="58" t="s">
        <v>33</v>
      </c>
      <c r="G233" s="8">
        <f>G234</f>
        <v>800</v>
      </c>
    </row>
    <row r="234" spans="2:7" ht="50.25" customHeight="1" x14ac:dyDescent="0.25">
      <c r="B234" s="25"/>
      <c r="C234" s="11"/>
      <c r="D234" s="50"/>
      <c r="E234" s="56" t="s">
        <v>16</v>
      </c>
      <c r="F234" s="57" t="s">
        <v>17</v>
      </c>
      <c r="G234" s="8">
        <v>800</v>
      </c>
    </row>
    <row r="235" spans="2:7" ht="44.45" customHeight="1" x14ac:dyDescent="0.25">
      <c r="B235" s="25"/>
      <c r="C235" s="11"/>
      <c r="D235" s="50" t="s">
        <v>34</v>
      </c>
      <c r="E235" s="58"/>
      <c r="F235" s="58" t="s">
        <v>35</v>
      </c>
      <c r="G235" s="8">
        <f>G236</f>
        <v>30</v>
      </c>
    </row>
    <row r="236" spans="2:7" ht="45" customHeight="1" x14ac:dyDescent="0.25">
      <c r="B236" s="25"/>
      <c r="C236" s="11"/>
      <c r="D236" s="50"/>
      <c r="E236" s="56" t="s">
        <v>16</v>
      </c>
      <c r="F236" s="57" t="s">
        <v>17</v>
      </c>
      <c r="G236" s="8">
        <v>30</v>
      </c>
    </row>
    <row r="237" spans="2:7" ht="45" customHeight="1" x14ac:dyDescent="0.25">
      <c r="B237" s="25"/>
      <c r="C237" s="11"/>
      <c r="D237" s="50" t="s">
        <v>36</v>
      </c>
      <c r="E237" s="54"/>
      <c r="F237" s="54" t="s">
        <v>37</v>
      </c>
      <c r="G237" s="8">
        <f>G238+G240</f>
        <v>75</v>
      </c>
    </row>
    <row r="238" spans="2:7" ht="45" customHeight="1" x14ac:dyDescent="0.25">
      <c r="B238" s="25"/>
      <c r="C238" s="11"/>
      <c r="D238" s="50" t="s">
        <v>38</v>
      </c>
      <c r="E238" s="54"/>
      <c r="F238" s="58" t="s">
        <v>39</v>
      </c>
      <c r="G238" s="8">
        <f>G239</f>
        <v>25</v>
      </c>
    </row>
    <row r="239" spans="2:7" ht="45" customHeight="1" x14ac:dyDescent="0.25">
      <c r="B239" s="25"/>
      <c r="C239" s="11"/>
      <c r="D239" s="50"/>
      <c r="E239" s="9" t="s">
        <v>16</v>
      </c>
      <c r="F239" s="57" t="s">
        <v>17</v>
      </c>
      <c r="G239" s="8">
        <v>25</v>
      </c>
    </row>
    <row r="240" spans="2:7" ht="30.75" customHeight="1" x14ac:dyDescent="0.25">
      <c r="B240" s="25"/>
      <c r="C240" s="11"/>
      <c r="D240" s="50" t="s">
        <v>40</v>
      </c>
      <c r="E240" s="58"/>
      <c r="F240" s="58" t="s">
        <v>41</v>
      </c>
      <c r="G240" s="8">
        <f>G241</f>
        <v>50</v>
      </c>
    </row>
    <row r="241" spans="2:7" ht="45" customHeight="1" x14ac:dyDescent="0.25">
      <c r="B241" s="25"/>
      <c r="C241" s="11"/>
      <c r="D241" s="50"/>
      <c r="E241" s="56" t="s">
        <v>16</v>
      </c>
      <c r="F241" s="57" t="s">
        <v>17</v>
      </c>
      <c r="G241" s="8">
        <v>50</v>
      </c>
    </row>
    <row r="242" spans="2:7" ht="18.75" customHeight="1" x14ac:dyDescent="0.25">
      <c r="B242" s="25"/>
      <c r="C242" s="11">
        <v>1000</v>
      </c>
      <c r="D242" s="14"/>
      <c r="E242" s="14"/>
      <c r="F242" s="10" t="s">
        <v>457</v>
      </c>
      <c r="G242" s="8">
        <f>G243+G281</f>
        <v>31271.460000000003</v>
      </c>
    </row>
    <row r="243" spans="2:7" ht="16.5" customHeight="1" x14ac:dyDescent="0.25">
      <c r="B243" s="25"/>
      <c r="C243" s="11">
        <v>1003</v>
      </c>
      <c r="D243" s="11"/>
      <c r="E243" s="14"/>
      <c r="F243" s="10" t="s">
        <v>458</v>
      </c>
      <c r="G243" s="8">
        <f>G259+G278+G244</f>
        <v>27647.460000000003</v>
      </c>
    </row>
    <row r="244" spans="2:7" ht="33.75" customHeight="1" x14ac:dyDescent="0.25">
      <c r="B244" s="25"/>
      <c r="C244" s="11"/>
      <c r="D244" s="50" t="s">
        <v>8</v>
      </c>
      <c r="E244" s="51"/>
      <c r="F244" s="52" t="s">
        <v>9</v>
      </c>
      <c r="G244" s="8">
        <f>G245+G249</f>
        <v>4163.5600000000004</v>
      </c>
    </row>
    <row r="245" spans="2:7" ht="16.5" customHeight="1" x14ac:dyDescent="0.25">
      <c r="B245" s="25"/>
      <c r="C245" s="11"/>
      <c r="D245" s="50" t="s">
        <v>10</v>
      </c>
      <c r="E245" s="51"/>
      <c r="F245" s="52" t="s">
        <v>11</v>
      </c>
      <c r="G245" s="8">
        <f>G246</f>
        <v>286.7</v>
      </c>
    </row>
    <row r="246" spans="2:7" ht="125.25" customHeight="1" x14ac:dyDescent="0.25">
      <c r="B246" s="25"/>
      <c r="C246" s="11"/>
      <c r="D246" s="50" t="s">
        <v>24</v>
      </c>
      <c r="E246" s="56"/>
      <c r="F246" s="57" t="s">
        <v>25</v>
      </c>
      <c r="G246" s="8">
        <f>G247</f>
        <v>286.7</v>
      </c>
    </row>
    <row r="247" spans="2:7" ht="105.75" customHeight="1" x14ac:dyDescent="0.25">
      <c r="B247" s="25"/>
      <c r="C247" s="11"/>
      <c r="D247" s="50" t="s">
        <v>26</v>
      </c>
      <c r="E247" s="56"/>
      <c r="F247" s="57" t="s">
        <v>27</v>
      </c>
      <c r="G247" s="8">
        <f>G248</f>
        <v>286.7</v>
      </c>
    </row>
    <row r="248" spans="2:7" ht="59.25" customHeight="1" x14ac:dyDescent="0.25">
      <c r="B248" s="25"/>
      <c r="C248" s="11"/>
      <c r="D248" s="50"/>
      <c r="E248" s="56" t="s">
        <v>16</v>
      </c>
      <c r="F248" s="57" t="s">
        <v>17</v>
      </c>
      <c r="G248" s="8">
        <v>286.7</v>
      </c>
    </row>
    <row r="249" spans="2:7" ht="25.5" customHeight="1" x14ac:dyDescent="0.25">
      <c r="B249" s="25"/>
      <c r="C249" s="11"/>
      <c r="D249" s="50" t="s">
        <v>42</v>
      </c>
      <c r="E249" s="62"/>
      <c r="F249" s="62" t="s">
        <v>43</v>
      </c>
      <c r="G249" s="8">
        <f>G250</f>
        <v>3876.86</v>
      </c>
    </row>
    <row r="250" spans="2:7" ht="32.25" customHeight="1" x14ac:dyDescent="0.25">
      <c r="B250" s="25"/>
      <c r="C250" s="11"/>
      <c r="D250" s="50" t="s">
        <v>62</v>
      </c>
      <c r="E250" s="63"/>
      <c r="F250" s="63" t="s">
        <v>63</v>
      </c>
      <c r="G250" s="8">
        <f>G251+G254+G257</f>
        <v>3876.86</v>
      </c>
    </row>
    <row r="251" spans="2:7" ht="33.75" customHeight="1" x14ac:dyDescent="0.25">
      <c r="B251" s="25"/>
      <c r="C251" s="11"/>
      <c r="D251" s="64" t="s">
        <v>521</v>
      </c>
      <c r="E251" s="55"/>
      <c r="F251" s="55" t="s">
        <v>64</v>
      </c>
      <c r="G251" s="8">
        <f>G252+G253</f>
        <v>887.79200000000003</v>
      </c>
    </row>
    <row r="252" spans="2:7" ht="33.75" customHeight="1" x14ac:dyDescent="0.25">
      <c r="B252" s="25"/>
      <c r="C252" s="11"/>
      <c r="D252" s="50"/>
      <c r="E252" s="56" t="s">
        <v>65</v>
      </c>
      <c r="F252" s="66" t="s">
        <v>66</v>
      </c>
      <c r="G252" s="8">
        <v>443.89600000000002</v>
      </c>
    </row>
    <row r="253" spans="2:7" ht="22.5" customHeight="1" x14ac:dyDescent="0.25">
      <c r="B253" s="25"/>
      <c r="C253" s="11"/>
      <c r="D253" s="50"/>
      <c r="E253" s="60" t="s">
        <v>164</v>
      </c>
      <c r="F253" s="61" t="s">
        <v>165</v>
      </c>
      <c r="G253" s="8">
        <v>443.89600000000002</v>
      </c>
    </row>
    <row r="254" spans="2:7" ht="39" customHeight="1" x14ac:dyDescent="0.25">
      <c r="B254" s="25"/>
      <c r="C254" s="11"/>
      <c r="D254" s="50" t="s">
        <v>523</v>
      </c>
      <c r="E254" s="55"/>
      <c r="F254" s="55" t="s">
        <v>64</v>
      </c>
      <c r="G254" s="8">
        <f>G255+G256</f>
        <v>2402.2240000000002</v>
      </c>
    </row>
    <row r="255" spans="2:7" ht="33" customHeight="1" x14ac:dyDescent="0.25">
      <c r="B255" s="25"/>
      <c r="C255" s="11"/>
      <c r="D255" s="50"/>
      <c r="E255" s="56" t="s">
        <v>65</v>
      </c>
      <c r="F255" s="66" t="s">
        <v>66</v>
      </c>
      <c r="G255" s="8">
        <v>1531.1120000000001</v>
      </c>
    </row>
    <row r="256" spans="2:7" ht="22.5" customHeight="1" x14ac:dyDescent="0.25">
      <c r="B256" s="25"/>
      <c r="C256" s="11"/>
      <c r="D256" s="50"/>
      <c r="E256" s="60" t="s">
        <v>164</v>
      </c>
      <c r="F256" s="61" t="s">
        <v>165</v>
      </c>
      <c r="G256" s="8">
        <v>871.11199999999997</v>
      </c>
    </row>
    <row r="257" spans="2:7" ht="22.5" customHeight="1" x14ac:dyDescent="0.25">
      <c r="B257" s="25"/>
      <c r="C257" s="11"/>
      <c r="D257" s="64" t="s">
        <v>530</v>
      </c>
      <c r="E257" s="60"/>
      <c r="F257" s="65" t="s">
        <v>522</v>
      </c>
      <c r="G257" s="8">
        <f>G258</f>
        <v>586.84400000000005</v>
      </c>
    </row>
    <row r="258" spans="2:7" ht="33" customHeight="1" x14ac:dyDescent="0.25">
      <c r="B258" s="25"/>
      <c r="C258" s="11"/>
      <c r="D258" s="50"/>
      <c r="E258" s="56" t="s">
        <v>65</v>
      </c>
      <c r="F258" s="66" t="s">
        <v>66</v>
      </c>
      <c r="G258" s="8">
        <v>586.84400000000005</v>
      </c>
    </row>
    <row r="259" spans="2:7" ht="31.9" customHeight="1" x14ac:dyDescent="0.25">
      <c r="B259" s="25"/>
      <c r="C259" s="11"/>
      <c r="D259" s="50" t="s">
        <v>192</v>
      </c>
      <c r="E259" s="63"/>
      <c r="F259" s="63" t="s">
        <v>193</v>
      </c>
      <c r="G259" s="53">
        <f>G260+G265+G269</f>
        <v>23288.400000000001</v>
      </c>
    </row>
    <row r="260" spans="2:7" ht="36.75" customHeight="1" x14ac:dyDescent="0.25">
      <c r="B260" s="25"/>
      <c r="C260" s="11"/>
      <c r="D260" s="50" t="s">
        <v>194</v>
      </c>
      <c r="E260" s="63"/>
      <c r="F260" s="63" t="s">
        <v>195</v>
      </c>
      <c r="G260" s="53">
        <f>G262</f>
        <v>103.9</v>
      </c>
    </row>
    <row r="261" spans="2:7" ht="60.6" customHeight="1" x14ac:dyDescent="0.25">
      <c r="B261" s="25"/>
      <c r="C261" s="11"/>
      <c r="D261" s="94" t="s">
        <v>208</v>
      </c>
      <c r="E261" s="95"/>
      <c r="F261" s="96" t="s">
        <v>209</v>
      </c>
      <c r="G261" s="53">
        <f>G262</f>
        <v>103.9</v>
      </c>
    </row>
    <row r="262" spans="2:7" ht="54" customHeight="1" x14ac:dyDescent="0.25">
      <c r="B262" s="25"/>
      <c r="C262" s="11"/>
      <c r="D262" s="50" t="s">
        <v>210</v>
      </c>
      <c r="E262" s="50"/>
      <c r="F262" s="77" t="s">
        <v>211</v>
      </c>
      <c r="G262" s="53">
        <f>G263+G264</f>
        <v>103.9</v>
      </c>
    </row>
    <row r="263" spans="2:7" ht="30.75" customHeight="1" x14ac:dyDescent="0.25">
      <c r="B263" s="25"/>
      <c r="C263" s="11"/>
      <c r="D263" s="50"/>
      <c r="E263" s="76" t="s">
        <v>65</v>
      </c>
      <c r="F263" s="69" t="s">
        <v>66</v>
      </c>
      <c r="G263" s="53">
        <v>48.482999999999997</v>
      </c>
    </row>
    <row r="264" spans="2:7" ht="52.5" customHeight="1" x14ac:dyDescent="0.25">
      <c r="B264" s="25"/>
      <c r="C264" s="11"/>
      <c r="D264" s="50"/>
      <c r="E264" s="56" t="s">
        <v>16</v>
      </c>
      <c r="F264" s="69" t="s">
        <v>17</v>
      </c>
      <c r="G264" s="53">
        <v>55.417000000000002</v>
      </c>
    </row>
    <row r="265" spans="2:7" ht="60.6" customHeight="1" x14ac:dyDescent="0.25">
      <c r="B265" s="25"/>
      <c r="C265" s="11"/>
      <c r="D265" s="50" t="s">
        <v>212</v>
      </c>
      <c r="E265" s="63"/>
      <c r="F265" s="63" t="s">
        <v>459</v>
      </c>
      <c r="G265" s="53">
        <f>G266</f>
        <v>15265.2</v>
      </c>
    </row>
    <row r="266" spans="2:7" ht="48" customHeight="1" x14ac:dyDescent="0.25">
      <c r="B266" s="25"/>
      <c r="C266" s="11"/>
      <c r="D266" s="50" t="s">
        <v>223</v>
      </c>
      <c r="E266" s="76"/>
      <c r="F266" s="96" t="s">
        <v>209</v>
      </c>
      <c r="G266" s="53">
        <f>G267</f>
        <v>15265.2</v>
      </c>
    </row>
    <row r="267" spans="2:7" ht="48.6" customHeight="1" x14ac:dyDescent="0.25">
      <c r="B267" s="25"/>
      <c r="C267" s="11"/>
      <c r="D267" s="50" t="s">
        <v>224</v>
      </c>
      <c r="E267" s="76"/>
      <c r="F267" s="77" t="s">
        <v>211</v>
      </c>
      <c r="G267" s="53">
        <f>G268</f>
        <v>15265.2</v>
      </c>
    </row>
    <row r="268" spans="2:7" ht="48.75" customHeight="1" x14ac:dyDescent="0.25">
      <c r="B268" s="25"/>
      <c r="C268" s="11"/>
      <c r="D268" s="14"/>
      <c r="E268" s="56" t="s">
        <v>16</v>
      </c>
      <c r="F268" s="69" t="s">
        <v>17</v>
      </c>
      <c r="G268" s="53">
        <v>15265.2</v>
      </c>
    </row>
    <row r="269" spans="2:7" ht="45.75" customHeight="1" x14ac:dyDescent="0.25">
      <c r="B269" s="25"/>
      <c r="C269" s="11"/>
      <c r="D269" s="50" t="s">
        <v>244</v>
      </c>
      <c r="E269" s="63"/>
      <c r="F269" s="63" t="s">
        <v>245</v>
      </c>
      <c r="G269" s="53">
        <f>G273+G270</f>
        <v>7919.3</v>
      </c>
    </row>
    <row r="270" spans="2:7" ht="45.75" customHeight="1" x14ac:dyDescent="0.25">
      <c r="B270" s="25"/>
      <c r="C270" s="11"/>
      <c r="D270" s="50" t="s">
        <v>252</v>
      </c>
      <c r="E270" s="100"/>
      <c r="F270" s="96" t="s">
        <v>209</v>
      </c>
      <c r="G270" s="53">
        <f>G271</f>
        <v>287.5</v>
      </c>
    </row>
    <row r="271" spans="2:7" ht="45.75" customHeight="1" x14ac:dyDescent="0.25">
      <c r="B271" s="25"/>
      <c r="C271" s="11"/>
      <c r="D271" s="50" t="s">
        <v>253</v>
      </c>
      <c r="E271" s="76"/>
      <c r="F271" s="97" t="s">
        <v>211</v>
      </c>
      <c r="G271" s="53">
        <f>G272</f>
        <v>287.5</v>
      </c>
    </row>
    <row r="272" spans="2:7" ht="48.75" customHeight="1" x14ac:dyDescent="0.25">
      <c r="B272" s="25"/>
      <c r="C272" s="11"/>
      <c r="D272" s="50"/>
      <c r="E272" s="56" t="s">
        <v>16</v>
      </c>
      <c r="F272" s="69" t="s">
        <v>17</v>
      </c>
      <c r="G272" s="53">
        <v>287.5</v>
      </c>
    </row>
    <row r="273" spans="2:7" ht="111.75" customHeight="1" x14ac:dyDescent="0.25">
      <c r="B273" s="25"/>
      <c r="C273" s="11"/>
      <c r="D273" s="50" t="s">
        <v>254</v>
      </c>
      <c r="E273" s="76"/>
      <c r="F273" s="97" t="s">
        <v>255</v>
      </c>
      <c r="G273" s="53">
        <f>G274</f>
        <v>7631.8</v>
      </c>
    </row>
    <row r="274" spans="2:7" ht="108" customHeight="1" x14ac:dyDescent="0.25">
      <c r="B274" s="25"/>
      <c r="C274" s="11"/>
      <c r="D274" s="50" t="s">
        <v>256</v>
      </c>
      <c r="E274" s="76"/>
      <c r="F274" s="97" t="s">
        <v>257</v>
      </c>
      <c r="G274" s="53">
        <f>G275+G276</f>
        <v>7631.8</v>
      </c>
    </row>
    <row r="275" spans="2:7" ht="32.25" customHeight="1" x14ac:dyDescent="0.25">
      <c r="B275" s="25"/>
      <c r="C275" s="11"/>
      <c r="D275" s="76"/>
      <c r="E275" s="76" t="s">
        <v>65</v>
      </c>
      <c r="F275" s="69" t="s">
        <v>66</v>
      </c>
      <c r="G275" s="53">
        <v>1925</v>
      </c>
    </row>
    <row r="276" spans="2:7" ht="45" customHeight="1" x14ac:dyDescent="0.25">
      <c r="B276" s="25"/>
      <c r="C276" s="75"/>
      <c r="D276" s="76"/>
      <c r="E276" s="56" t="s">
        <v>16</v>
      </c>
      <c r="F276" s="69" t="s">
        <v>17</v>
      </c>
      <c r="G276" s="53">
        <v>5706.8</v>
      </c>
    </row>
    <row r="277" spans="2:7" ht="23.25" customHeight="1" x14ac:dyDescent="0.25">
      <c r="B277" s="25"/>
      <c r="C277" s="75"/>
      <c r="D277" s="79" t="s">
        <v>364</v>
      </c>
      <c r="E277" s="79"/>
      <c r="F277" s="98" t="s">
        <v>365</v>
      </c>
      <c r="G277" s="53">
        <f>G278</f>
        <v>195.5</v>
      </c>
    </row>
    <row r="278" spans="2:7" ht="36" customHeight="1" x14ac:dyDescent="0.25">
      <c r="B278" s="25"/>
      <c r="C278" s="75"/>
      <c r="D278" s="50" t="s">
        <v>399</v>
      </c>
      <c r="E278" s="71"/>
      <c r="F278" s="63" t="s">
        <v>400</v>
      </c>
      <c r="G278" s="53">
        <f>G279</f>
        <v>195.5</v>
      </c>
    </row>
    <row r="279" spans="2:7" ht="53.25" customHeight="1" x14ac:dyDescent="0.25">
      <c r="B279" s="25"/>
      <c r="C279" s="75"/>
      <c r="D279" s="50" t="s">
        <v>415</v>
      </c>
      <c r="E279" s="78"/>
      <c r="F279" s="78" t="s">
        <v>416</v>
      </c>
      <c r="G279" s="53">
        <f>G280</f>
        <v>195.5</v>
      </c>
    </row>
    <row r="280" spans="2:7" ht="34.5" customHeight="1" x14ac:dyDescent="0.25">
      <c r="B280" s="25"/>
      <c r="C280" s="75"/>
      <c r="D280" s="50"/>
      <c r="E280" s="79" t="s">
        <v>73</v>
      </c>
      <c r="F280" s="66" t="s">
        <v>74</v>
      </c>
      <c r="G280" s="53">
        <v>195.5</v>
      </c>
    </row>
    <row r="281" spans="2:7" ht="15" x14ac:dyDescent="0.25">
      <c r="B281" s="25"/>
      <c r="C281" s="75">
        <v>1004</v>
      </c>
      <c r="D281" s="71"/>
      <c r="E281" s="60"/>
      <c r="F281" s="61" t="s">
        <v>460</v>
      </c>
      <c r="G281" s="53">
        <f>G282</f>
        <v>3624</v>
      </c>
    </row>
    <row r="282" spans="2:7" ht="26.25" customHeight="1" x14ac:dyDescent="0.25">
      <c r="B282" s="25"/>
      <c r="C282" s="75"/>
      <c r="D282" s="50" t="s">
        <v>192</v>
      </c>
      <c r="E282" s="63"/>
      <c r="F282" s="63" t="s">
        <v>193</v>
      </c>
      <c r="G282" s="53">
        <f>G283</f>
        <v>3624</v>
      </c>
    </row>
    <row r="283" spans="2:7" ht="34.5" customHeight="1" x14ac:dyDescent="0.25">
      <c r="B283" s="25"/>
      <c r="C283" s="25"/>
      <c r="D283" s="50" t="s">
        <v>194</v>
      </c>
      <c r="E283" s="63"/>
      <c r="F283" s="63" t="s">
        <v>195</v>
      </c>
      <c r="G283" s="53">
        <f>G285</f>
        <v>3624</v>
      </c>
    </row>
    <row r="284" spans="2:7" ht="45" customHeight="1" x14ac:dyDescent="0.25">
      <c r="B284" s="25"/>
      <c r="C284" s="25"/>
      <c r="D284" s="94" t="s">
        <v>208</v>
      </c>
      <c r="E284" s="95"/>
      <c r="F284" s="96" t="s">
        <v>209</v>
      </c>
      <c r="G284" s="53">
        <f>G285</f>
        <v>3624</v>
      </c>
    </row>
    <row r="285" spans="2:7" ht="52.5" customHeight="1" x14ac:dyDescent="0.25">
      <c r="B285" s="25"/>
      <c r="C285" s="25"/>
      <c r="D285" s="50" t="s">
        <v>210</v>
      </c>
      <c r="E285" s="50"/>
      <c r="F285" s="77" t="s">
        <v>211</v>
      </c>
      <c r="G285" s="53">
        <f>G286+G287</f>
        <v>3624</v>
      </c>
    </row>
    <row r="286" spans="2:7" ht="30" customHeight="1" x14ac:dyDescent="0.25">
      <c r="B286" s="25"/>
      <c r="C286" s="25"/>
      <c r="D286" s="50"/>
      <c r="E286" s="76" t="s">
        <v>65</v>
      </c>
      <c r="F286" s="69" t="s">
        <v>66</v>
      </c>
      <c r="G286" s="53">
        <v>3044</v>
      </c>
    </row>
    <row r="287" spans="2:7" ht="51" customHeight="1" x14ac:dyDescent="0.25">
      <c r="B287" s="25"/>
      <c r="C287" s="25"/>
      <c r="D287" s="50"/>
      <c r="E287" s="56" t="s">
        <v>16</v>
      </c>
      <c r="F287" s="69" t="s">
        <v>17</v>
      </c>
      <c r="G287" s="53">
        <v>580</v>
      </c>
    </row>
    <row r="288" spans="2:7" ht="15" x14ac:dyDescent="0.25">
      <c r="B288" s="25"/>
      <c r="C288" s="11">
        <v>1100</v>
      </c>
      <c r="D288" s="14"/>
      <c r="E288" s="67"/>
      <c r="F288" s="10" t="s">
        <v>461</v>
      </c>
      <c r="G288" s="53">
        <f>G289+G319</f>
        <v>9280.6922500000001</v>
      </c>
    </row>
    <row r="289" spans="2:7" ht="15" x14ac:dyDescent="0.25">
      <c r="B289" s="25"/>
      <c r="C289" s="14">
        <v>1101</v>
      </c>
      <c r="D289" s="14"/>
      <c r="E289" s="116"/>
      <c r="F289" s="10" t="s">
        <v>462</v>
      </c>
      <c r="G289" s="53">
        <f>G290</f>
        <v>6759.3810000000003</v>
      </c>
    </row>
    <row r="290" spans="2:7" ht="51" customHeight="1" x14ac:dyDescent="0.25">
      <c r="B290" s="25"/>
      <c r="C290" s="14"/>
      <c r="D290" s="50" t="s">
        <v>75</v>
      </c>
      <c r="E290" s="67"/>
      <c r="F290" s="10" t="s">
        <v>76</v>
      </c>
      <c r="G290" s="53">
        <f>G291+G301+G310</f>
        <v>6759.3810000000003</v>
      </c>
    </row>
    <row r="291" spans="2:7" ht="33" customHeight="1" x14ac:dyDescent="0.25">
      <c r="B291" s="25"/>
      <c r="C291" s="14"/>
      <c r="D291" s="50" t="s">
        <v>77</v>
      </c>
      <c r="E291" s="63"/>
      <c r="F291" s="63" t="s">
        <v>78</v>
      </c>
      <c r="G291" s="53">
        <f>G295+G292+G298</f>
        <v>6148.3810000000003</v>
      </c>
    </row>
    <row r="292" spans="2:7" ht="54" customHeight="1" x14ac:dyDescent="0.25">
      <c r="B292" s="25"/>
      <c r="C292" s="14"/>
      <c r="D292" s="50" t="s">
        <v>79</v>
      </c>
      <c r="E292" s="68"/>
      <c r="F292" s="68" t="s">
        <v>463</v>
      </c>
      <c r="G292" s="53">
        <f>G293</f>
        <v>5673.3810000000003</v>
      </c>
    </row>
    <row r="293" spans="2:7" ht="59.25" customHeight="1" x14ac:dyDescent="0.25">
      <c r="B293" s="25"/>
      <c r="C293" s="14"/>
      <c r="D293" s="50" t="s">
        <v>81</v>
      </c>
      <c r="E293" s="55"/>
      <c r="F293" s="55" t="s">
        <v>15</v>
      </c>
      <c r="G293" s="53">
        <f>G294</f>
        <v>5673.3810000000003</v>
      </c>
    </row>
    <row r="294" spans="2:7" ht="51.75" customHeight="1" x14ac:dyDescent="0.25">
      <c r="B294" s="25"/>
      <c r="C294" s="14"/>
      <c r="D294" s="50"/>
      <c r="E294" s="56" t="s">
        <v>16</v>
      </c>
      <c r="F294" s="69" t="s">
        <v>17</v>
      </c>
      <c r="G294" s="53">
        <v>5673.3810000000003</v>
      </c>
    </row>
    <row r="295" spans="2:7" ht="51.75" customHeight="1" x14ac:dyDescent="0.25">
      <c r="B295" s="25"/>
      <c r="C295" s="14"/>
      <c r="D295" s="50" t="s">
        <v>82</v>
      </c>
      <c r="E295" s="63"/>
      <c r="F295" s="63" t="s">
        <v>83</v>
      </c>
      <c r="G295" s="53">
        <f>G296</f>
        <v>430</v>
      </c>
    </row>
    <row r="296" spans="2:7" ht="36.75" customHeight="1" x14ac:dyDescent="0.25">
      <c r="B296" s="25"/>
      <c r="C296" s="14"/>
      <c r="D296" s="50" t="s">
        <v>84</v>
      </c>
      <c r="E296" s="58"/>
      <c r="F296" s="10" t="s">
        <v>85</v>
      </c>
      <c r="G296" s="53">
        <f>G297</f>
        <v>430</v>
      </c>
    </row>
    <row r="297" spans="2:7" ht="47.25" customHeight="1" x14ac:dyDescent="0.25">
      <c r="B297" s="25"/>
      <c r="C297" s="14"/>
      <c r="D297" s="50"/>
      <c r="E297" s="56" t="s">
        <v>16</v>
      </c>
      <c r="F297" s="69" t="s">
        <v>17</v>
      </c>
      <c r="G297" s="53">
        <v>430</v>
      </c>
    </row>
    <row r="298" spans="2:7" ht="63" customHeight="1" x14ac:dyDescent="0.25">
      <c r="B298" s="25"/>
      <c r="C298" s="14"/>
      <c r="D298" s="50" t="s">
        <v>86</v>
      </c>
      <c r="E298" s="68"/>
      <c r="F298" s="68" t="s">
        <v>464</v>
      </c>
      <c r="G298" s="53">
        <f>G299</f>
        <v>45</v>
      </c>
    </row>
    <row r="299" spans="2:7" ht="36" customHeight="1" x14ac:dyDescent="0.25">
      <c r="B299" s="25"/>
      <c r="C299" s="14"/>
      <c r="D299" s="50" t="s">
        <v>88</v>
      </c>
      <c r="E299" s="58"/>
      <c r="F299" s="58" t="s">
        <v>89</v>
      </c>
      <c r="G299" s="53">
        <f>G300</f>
        <v>45</v>
      </c>
    </row>
    <row r="300" spans="2:7" ht="47.25" customHeight="1" x14ac:dyDescent="0.25">
      <c r="B300" s="25"/>
      <c r="C300" s="14"/>
      <c r="D300" s="50"/>
      <c r="E300" s="56" t="s">
        <v>16</v>
      </c>
      <c r="F300" s="69" t="s">
        <v>17</v>
      </c>
      <c r="G300" s="53">
        <v>45</v>
      </c>
    </row>
    <row r="301" spans="2:7" ht="45.75" customHeight="1" x14ac:dyDescent="0.25">
      <c r="B301" s="25"/>
      <c r="C301" s="14"/>
      <c r="D301" s="50" t="s">
        <v>90</v>
      </c>
      <c r="E301" s="63"/>
      <c r="F301" s="63" t="s">
        <v>91</v>
      </c>
      <c r="G301" s="53">
        <f>G302+G307</f>
        <v>525</v>
      </c>
    </row>
    <row r="302" spans="2:7" ht="67.150000000000006" customHeight="1" x14ac:dyDescent="0.25">
      <c r="B302" s="25"/>
      <c r="C302" s="14"/>
      <c r="D302" s="50" t="s">
        <v>92</v>
      </c>
      <c r="E302" s="63"/>
      <c r="F302" s="63" t="s">
        <v>93</v>
      </c>
      <c r="G302" s="53">
        <f>G303+G305</f>
        <v>495</v>
      </c>
    </row>
    <row r="303" spans="2:7" ht="34.9" customHeight="1" x14ac:dyDescent="0.25">
      <c r="B303" s="25"/>
      <c r="C303" s="14"/>
      <c r="D303" s="50" t="s">
        <v>94</v>
      </c>
      <c r="E303" s="58"/>
      <c r="F303" s="58" t="s">
        <v>95</v>
      </c>
      <c r="G303" s="53">
        <f>G304</f>
        <v>450</v>
      </c>
    </row>
    <row r="304" spans="2:7" ht="46.5" customHeight="1" x14ac:dyDescent="0.25">
      <c r="B304" s="25"/>
      <c r="C304" s="14"/>
      <c r="D304" s="50"/>
      <c r="E304" s="56" t="s">
        <v>16</v>
      </c>
      <c r="F304" s="69" t="s">
        <v>17</v>
      </c>
      <c r="G304" s="53">
        <v>450</v>
      </c>
    </row>
    <row r="305" spans="2:7" ht="46.5" customHeight="1" x14ac:dyDescent="0.25">
      <c r="B305" s="25"/>
      <c r="C305" s="14"/>
      <c r="D305" s="50" t="s">
        <v>96</v>
      </c>
      <c r="E305" s="58"/>
      <c r="F305" s="58" t="s">
        <v>97</v>
      </c>
      <c r="G305" s="53">
        <f>G306</f>
        <v>45</v>
      </c>
    </row>
    <row r="306" spans="2:7" ht="46.5" customHeight="1" x14ac:dyDescent="0.25">
      <c r="B306" s="25"/>
      <c r="C306" s="14"/>
      <c r="D306" s="50"/>
      <c r="E306" s="56" t="s">
        <v>16</v>
      </c>
      <c r="F306" s="69" t="s">
        <v>17</v>
      </c>
      <c r="G306" s="53">
        <v>45</v>
      </c>
    </row>
    <row r="307" spans="2:7" ht="39.75" customHeight="1" x14ac:dyDescent="0.25">
      <c r="B307" s="25"/>
      <c r="C307" s="14"/>
      <c r="D307" s="50" t="s">
        <v>98</v>
      </c>
      <c r="E307" s="63"/>
      <c r="F307" s="63" t="s">
        <v>99</v>
      </c>
      <c r="G307" s="53">
        <f>G308</f>
        <v>30</v>
      </c>
    </row>
    <row r="308" spans="2:7" ht="49.9" customHeight="1" x14ac:dyDescent="0.25">
      <c r="B308" s="25"/>
      <c r="C308" s="14"/>
      <c r="D308" s="50" t="s">
        <v>100</v>
      </c>
      <c r="E308" s="58"/>
      <c r="F308" s="58" t="s">
        <v>101</v>
      </c>
      <c r="G308" s="53">
        <f>G309</f>
        <v>30</v>
      </c>
    </row>
    <row r="309" spans="2:7" ht="46.5" customHeight="1" x14ac:dyDescent="0.25">
      <c r="B309" s="25"/>
      <c r="C309" s="14"/>
      <c r="D309" s="50"/>
      <c r="E309" s="56" t="s">
        <v>16</v>
      </c>
      <c r="F309" s="69" t="s">
        <v>17</v>
      </c>
      <c r="G309" s="53">
        <v>30</v>
      </c>
    </row>
    <row r="310" spans="2:7" ht="53.45" customHeight="1" x14ac:dyDescent="0.25">
      <c r="B310" s="25"/>
      <c r="C310" s="14"/>
      <c r="D310" s="50" t="s">
        <v>102</v>
      </c>
      <c r="E310" s="63"/>
      <c r="F310" s="63" t="s">
        <v>103</v>
      </c>
      <c r="G310" s="53">
        <f>G311+G316</f>
        <v>86</v>
      </c>
    </row>
    <row r="311" spans="2:7" ht="63.75" customHeight="1" x14ac:dyDescent="0.25">
      <c r="B311" s="25"/>
      <c r="C311" s="14"/>
      <c r="D311" s="50" t="s">
        <v>104</v>
      </c>
      <c r="E311" s="63"/>
      <c r="F311" s="63" t="s">
        <v>105</v>
      </c>
      <c r="G311" s="53">
        <f>G312+G314</f>
        <v>46</v>
      </c>
    </row>
    <row r="312" spans="2:7" ht="34.15" customHeight="1" x14ac:dyDescent="0.25">
      <c r="B312" s="25"/>
      <c r="C312" s="14"/>
      <c r="D312" s="50" t="s">
        <v>106</v>
      </c>
      <c r="E312" s="58"/>
      <c r="F312" s="58" t="s">
        <v>107</v>
      </c>
      <c r="G312" s="53">
        <f>G313</f>
        <v>5</v>
      </c>
    </row>
    <row r="313" spans="2:7" ht="44.25" customHeight="1" x14ac:dyDescent="0.25">
      <c r="B313" s="25"/>
      <c r="C313" s="14"/>
      <c r="D313" s="70"/>
      <c r="E313" s="56" t="s">
        <v>16</v>
      </c>
      <c r="F313" s="69" t="s">
        <v>17</v>
      </c>
      <c r="G313" s="53">
        <v>5</v>
      </c>
    </row>
    <row r="314" spans="2:7" ht="36" customHeight="1" x14ac:dyDescent="0.25">
      <c r="B314" s="25"/>
      <c r="C314" s="14"/>
      <c r="D314" s="50" t="s">
        <v>108</v>
      </c>
      <c r="E314" s="58"/>
      <c r="F314" s="58" t="s">
        <v>109</v>
      </c>
      <c r="G314" s="53">
        <f>G315</f>
        <v>41</v>
      </c>
    </row>
    <row r="315" spans="2:7" ht="48.75" customHeight="1" x14ac:dyDescent="0.25">
      <c r="B315" s="25"/>
      <c r="C315" s="14"/>
      <c r="D315" s="70"/>
      <c r="E315" s="56" t="s">
        <v>16</v>
      </c>
      <c r="F315" s="69" t="s">
        <v>17</v>
      </c>
      <c r="G315" s="53">
        <v>41</v>
      </c>
    </row>
    <row r="316" spans="2:7" ht="48.75" customHeight="1" x14ac:dyDescent="0.25">
      <c r="B316" s="25"/>
      <c r="C316" s="14"/>
      <c r="D316" s="50" t="s">
        <v>110</v>
      </c>
      <c r="E316" s="58"/>
      <c r="F316" s="58" t="s">
        <v>111</v>
      </c>
      <c r="G316" s="53">
        <f>G317</f>
        <v>40</v>
      </c>
    </row>
    <row r="317" spans="2:7" ht="48.75" customHeight="1" x14ac:dyDescent="0.25">
      <c r="B317" s="25"/>
      <c r="C317" s="14"/>
      <c r="D317" s="50" t="s">
        <v>112</v>
      </c>
      <c r="E317" s="58"/>
      <c r="F317" s="58" t="s">
        <v>113</v>
      </c>
      <c r="G317" s="53">
        <f>G318</f>
        <v>40</v>
      </c>
    </row>
    <row r="318" spans="2:7" ht="48.75" customHeight="1" x14ac:dyDescent="0.25">
      <c r="B318" s="25"/>
      <c r="C318" s="14"/>
      <c r="D318" s="70"/>
      <c r="E318" s="56" t="s">
        <v>16</v>
      </c>
      <c r="F318" s="69" t="s">
        <v>17</v>
      </c>
      <c r="G318" s="53">
        <v>40</v>
      </c>
    </row>
    <row r="319" spans="2:7" ht="20.25" customHeight="1" x14ac:dyDescent="0.25">
      <c r="B319" s="25"/>
      <c r="C319" s="11" t="s">
        <v>555</v>
      </c>
      <c r="D319" s="70"/>
      <c r="E319" s="56"/>
      <c r="F319" s="69" t="s">
        <v>554</v>
      </c>
      <c r="G319" s="53">
        <f>G320</f>
        <v>2521.3112500000002</v>
      </c>
    </row>
    <row r="320" spans="2:7" ht="46.5" customHeight="1" x14ac:dyDescent="0.25">
      <c r="B320" s="25"/>
      <c r="C320" s="14"/>
      <c r="D320" s="50" t="s">
        <v>75</v>
      </c>
      <c r="E320" s="67"/>
      <c r="F320" s="10" t="s">
        <v>76</v>
      </c>
      <c r="G320" s="53">
        <f>G321</f>
        <v>2521.3112500000002</v>
      </c>
    </row>
    <row r="321" spans="2:7" ht="40.5" customHeight="1" x14ac:dyDescent="0.25">
      <c r="B321" s="25"/>
      <c r="C321" s="14"/>
      <c r="D321" s="50" t="s">
        <v>77</v>
      </c>
      <c r="E321" s="63"/>
      <c r="F321" s="63" t="s">
        <v>78</v>
      </c>
      <c r="G321" s="53">
        <f>G322</f>
        <v>2521.3112500000002</v>
      </c>
    </row>
    <row r="322" spans="2:7" ht="63" customHeight="1" x14ac:dyDescent="0.25">
      <c r="B322" s="25"/>
      <c r="C322" s="14"/>
      <c r="D322" s="50" t="s">
        <v>552</v>
      </c>
      <c r="E322" s="58"/>
      <c r="F322" s="58" t="s">
        <v>553</v>
      </c>
      <c r="G322" s="53">
        <f>G323</f>
        <v>2521.3112500000002</v>
      </c>
    </row>
    <row r="323" spans="2:7" ht="50.25" customHeight="1" x14ac:dyDescent="0.25">
      <c r="B323" s="25"/>
      <c r="C323" s="14"/>
      <c r="D323" s="50"/>
      <c r="E323" s="56" t="s">
        <v>16</v>
      </c>
      <c r="F323" s="69" t="s">
        <v>17</v>
      </c>
      <c r="G323" s="53">
        <v>2521.3112500000002</v>
      </c>
    </row>
    <row r="324" spans="2:7" ht="34.5" customHeight="1" x14ac:dyDescent="0.2">
      <c r="B324" s="109">
        <v>563</v>
      </c>
      <c r="C324" s="25"/>
      <c r="D324" s="110"/>
      <c r="E324" s="111"/>
      <c r="F324" s="13" t="s">
        <v>465</v>
      </c>
      <c r="G324" s="16">
        <f>G325+G416+G483+G469+G452+G476</f>
        <v>146866.00665000002</v>
      </c>
    </row>
    <row r="325" spans="2:7" ht="18.75" customHeight="1" x14ac:dyDescent="0.25">
      <c r="B325" s="25"/>
      <c r="C325" s="11" t="s">
        <v>425</v>
      </c>
      <c r="D325" s="11"/>
      <c r="E325" s="14"/>
      <c r="F325" s="112" t="s">
        <v>426</v>
      </c>
      <c r="G325" s="8">
        <f>G331+G370+G326+G365</f>
        <v>34568.388120000003</v>
      </c>
    </row>
    <row r="326" spans="2:7" ht="44.25" customHeight="1" x14ac:dyDescent="0.25">
      <c r="B326" s="25"/>
      <c r="C326" s="11" t="s">
        <v>466</v>
      </c>
      <c r="D326" s="11"/>
      <c r="E326" s="14"/>
      <c r="F326" s="61" t="s">
        <v>467</v>
      </c>
      <c r="G326" s="8">
        <f>G327</f>
        <v>1372.8</v>
      </c>
    </row>
    <row r="327" spans="2:7" ht="18.75" customHeight="1" x14ac:dyDescent="0.25">
      <c r="B327" s="25"/>
      <c r="C327" s="11"/>
      <c r="D327" s="79" t="s">
        <v>364</v>
      </c>
      <c r="E327" s="79"/>
      <c r="F327" s="113" t="s">
        <v>365</v>
      </c>
      <c r="G327" s="8">
        <f>G328</f>
        <v>1372.8</v>
      </c>
    </row>
    <row r="328" spans="2:7" ht="30.75" customHeight="1" x14ac:dyDescent="0.25">
      <c r="B328" s="25"/>
      <c r="C328" s="11"/>
      <c r="D328" s="50" t="s">
        <v>366</v>
      </c>
      <c r="E328" s="15"/>
      <c r="F328" s="63" t="s">
        <v>367</v>
      </c>
      <c r="G328" s="8">
        <f>G329</f>
        <v>1372.8</v>
      </c>
    </row>
    <row r="329" spans="2:7" ht="18.75" customHeight="1" x14ac:dyDescent="0.25">
      <c r="B329" s="25"/>
      <c r="C329" s="11"/>
      <c r="D329" s="50" t="s">
        <v>368</v>
      </c>
      <c r="E329" s="63"/>
      <c r="F329" s="63" t="s">
        <v>369</v>
      </c>
      <c r="G329" s="8">
        <f>G330</f>
        <v>1372.8</v>
      </c>
    </row>
    <row r="330" spans="2:7" ht="75.75" customHeight="1" x14ac:dyDescent="0.25">
      <c r="B330" s="25"/>
      <c r="C330" s="11"/>
      <c r="D330" s="50"/>
      <c r="E330" s="79" t="s">
        <v>250</v>
      </c>
      <c r="F330" s="66" t="s">
        <v>251</v>
      </c>
      <c r="G330" s="8">
        <v>1372.8</v>
      </c>
    </row>
    <row r="331" spans="2:7" ht="66" customHeight="1" x14ac:dyDescent="0.25">
      <c r="B331" s="25"/>
      <c r="C331" s="11" t="s">
        <v>468</v>
      </c>
      <c r="D331" s="11"/>
      <c r="E331" s="14"/>
      <c r="F331" s="61" t="s">
        <v>469</v>
      </c>
      <c r="G331" s="8">
        <f>G337+G332</f>
        <v>29991.900000000005</v>
      </c>
    </row>
    <row r="332" spans="2:7" ht="45.75" customHeight="1" x14ac:dyDescent="0.25">
      <c r="B332" s="25"/>
      <c r="C332" s="11"/>
      <c r="D332" s="50" t="s">
        <v>350</v>
      </c>
      <c r="E332" s="10"/>
      <c r="F332" s="10" t="s">
        <v>351</v>
      </c>
      <c r="G332" s="8">
        <f>G333</f>
        <v>120</v>
      </c>
    </row>
    <row r="333" spans="2:7" ht="66" customHeight="1" x14ac:dyDescent="0.25">
      <c r="B333" s="25"/>
      <c r="C333" s="11"/>
      <c r="D333" s="50" t="s">
        <v>358</v>
      </c>
      <c r="E333" s="58"/>
      <c r="F333" s="58" t="s">
        <v>359</v>
      </c>
      <c r="G333" s="8">
        <f>G334</f>
        <v>120</v>
      </c>
    </row>
    <row r="334" spans="2:7" ht="66" customHeight="1" x14ac:dyDescent="0.25">
      <c r="B334" s="25"/>
      <c r="C334" s="11"/>
      <c r="D334" s="50" t="s">
        <v>360</v>
      </c>
      <c r="E334" s="58"/>
      <c r="F334" s="58" t="s">
        <v>361</v>
      </c>
      <c r="G334" s="8">
        <f>G335</f>
        <v>120</v>
      </c>
    </row>
    <row r="335" spans="2:7" ht="84" customHeight="1" x14ac:dyDescent="0.25">
      <c r="B335" s="25"/>
      <c r="C335" s="11"/>
      <c r="D335" s="50" t="s">
        <v>362</v>
      </c>
      <c r="E335" s="58"/>
      <c r="F335" s="58" t="s">
        <v>363</v>
      </c>
      <c r="G335" s="8">
        <f>G336</f>
        <v>120</v>
      </c>
    </row>
    <row r="336" spans="2:7" ht="33" customHeight="1" x14ac:dyDescent="0.25">
      <c r="B336" s="25"/>
      <c r="C336" s="11"/>
      <c r="D336" s="50"/>
      <c r="E336" s="79" t="s">
        <v>73</v>
      </c>
      <c r="F336" s="66" t="s">
        <v>74</v>
      </c>
      <c r="G336" s="8">
        <v>120</v>
      </c>
    </row>
    <row r="337" spans="2:7" ht="19.899999999999999" customHeight="1" x14ac:dyDescent="0.25">
      <c r="B337" s="25"/>
      <c r="C337" s="11"/>
      <c r="D337" s="79" t="s">
        <v>364</v>
      </c>
      <c r="E337" s="79"/>
      <c r="F337" s="113" t="s">
        <v>365</v>
      </c>
      <c r="G337" s="8">
        <f>G338</f>
        <v>29871.900000000005</v>
      </c>
    </row>
    <row r="338" spans="2:7" ht="30.75" customHeight="1" x14ac:dyDescent="0.25">
      <c r="B338" s="25"/>
      <c r="C338" s="11"/>
      <c r="D338" s="50" t="s">
        <v>366</v>
      </c>
      <c r="E338" s="15"/>
      <c r="F338" s="63" t="s">
        <v>367</v>
      </c>
      <c r="G338" s="8">
        <f>G339+G345+G351+G354+G362+G356+G359+G343+G348</f>
        <v>29871.900000000005</v>
      </c>
    </row>
    <row r="339" spans="2:7" ht="36.75" customHeight="1" x14ac:dyDescent="0.25">
      <c r="B339" s="25"/>
      <c r="C339" s="11"/>
      <c r="D339" s="50" t="s">
        <v>376</v>
      </c>
      <c r="E339" s="71"/>
      <c r="F339" s="63" t="s">
        <v>277</v>
      </c>
      <c r="G339" s="117">
        <f>G340+G341+G342</f>
        <v>28006.800000000003</v>
      </c>
    </row>
    <row r="340" spans="2:7" ht="77.25" customHeight="1" x14ac:dyDescent="0.25">
      <c r="B340" s="25"/>
      <c r="C340" s="11"/>
      <c r="D340" s="75"/>
      <c r="E340" s="79" t="s">
        <v>250</v>
      </c>
      <c r="F340" s="66" t="s">
        <v>251</v>
      </c>
      <c r="G340" s="99">
        <v>22157.3</v>
      </c>
    </row>
    <row r="341" spans="2:7" ht="34.15" customHeight="1" x14ac:dyDescent="0.25">
      <c r="B341" s="25"/>
      <c r="C341" s="11"/>
      <c r="D341" s="75"/>
      <c r="E341" s="79" t="s">
        <v>73</v>
      </c>
      <c r="F341" s="66" t="s">
        <v>74</v>
      </c>
      <c r="G341" s="99">
        <v>5108.0280000000002</v>
      </c>
    </row>
    <row r="342" spans="2:7" ht="17.25" customHeight="1" x14ac:dyDescent="0.25">
      <c r="B342" s="25"/>
      <c r="C342" s="11"/>
      <c r="D342" s="11"/>
      <c r="E342" s="75">
        <v>800</v>
      </c>
      <c r="F342" s="61" t="s">
        <v>132</v>
      </c>
      <c r="G342" s="8">
        <v>741.47199999999998</v>
      </c>
    </row>
    <row r="343" spans="2:7" ht="50.25" customHeight="1" x14ac:dyDescent="0.25">
      <c r="B343" s="25"/>
      <c r="C343" s="11"/>
      <c r="D343" s="50" t="s">
        <v>379</v>
      </c>
      <c r="E343" s="76"/>
      <c r="F343" s="97" t="s">
        <v>380</v>
      </c>
      <c r="G343" s="8">
        <f>G344</f>
        <v>881.1</v>
      </c>
    </row>
    <row r="344" spans="2:7" ht="78" customHeight="1" x14ac:dyDescent="0.25">
      <c r="B344" s="25"/>
      <c r="C344" s="11"/>
      <c r="D344" s="76"/>
      <c r="E344" s="79" t="s">
        <v>250</v>
      </c>
      <c r="F344" s="66" t="s">
        <v>251</v>
      </c>
      <c r="G344" s="99">
        <v>881.1</v>
      </c>
    </row>
    <row r="345" spans="2:7" ht="81.75" customHeight="1" x14ac:dyDescent="0.25">
      <c r="B345" s="25"/>
      <c r="C345" s="11"/>
      <c r="D345" s="50" t="s">
        <v>381</v>
      </c>
      <c r="E345" s="101"/>
      <c r="F345" s="81" t="s">
        <v>382</v>
      </c>
      <c r="G345" s="8">
        <f>G346+G347</f>
        <v>109.7</v>
      </c>
    </row>
    <row r="346" spans="2:7" ht="81" customHeight="1" x14ac:dyDescent="0.25">
      <c r="B346" s="25"/>
      <c r="C346" s="11"/>
      <c r="D346" s="100"/>
      <c r="E346" s="79" t="s">
        <v>250</v>
      </c>
      <c r="F346" s="66" t="s">
        <v>251</v>
      </c>
      <c r="G346" s="8">
        <v>107.7</v>
      </c>
    </row>
    <row r="347" spans="2:7" ht="35.25" customHeight="1" x14ac:dyDescent="0.25">
      <c r="B347" s="25"/>
      <c r="C347" s="11"/>
      <c r="D347" s="100"/>
      <c r="E347" s="79" t="s">
        <v>73</v>
      </c>
      <c r="F347" s="66" t="s">
        <v>74</v>
      </c>
      <c r="G347" s="8">
        <v>2</v>
      </c>
    </row>
    <row r="348" spans="2:7" ht="76.5" customHeight="1" x14ac:dyDescent="0.25">
      <c r="B348" s="25"/>
      <c r="C348" s="11"/>
      <c r="D348" s="50" t="s">
        <v>383</v>
      </c>
      <c r="E348" s="76"/>
      <c r="F348" s="98" t="s">
        <v>384</v>
      </c>
      <c r="G348" s="8">
        <f>G349+G350</f>
        <v>1.2</v>
      </c>
    </row>
    <row r="349" spans="2:7" ht="78" customHeight="1" x14ac:dyDescent="0.25">
      <c r="B349" s="25"/>
      <c r="C349" s="11"/>
      <c r="D349" s="100"/>
      <c r="E349" s="79" t="s">
        <v>250</v>
      </c>
      <c r="F349" s="66" t="s">
        <v>251</v>
      </c>
      <c r="G349" s="8">
        <v>1</v>
      </c>
    </row>
    <row r="350" spans="2:7" ht="35.25" customHeight="1" x14ac:dyDescent="0.25">
      <c r="B350" s="25"/>
      <c r="C350" s="11"/>
      <c r="D350" s="100"/>
      <c r="E350" s="79" t="s">
        <v>73</v>
      </c>
      <c r="F350" s="66" t="s">
        <v>74</v>
      </c>
      <c r="G350" s="8">
        <v>0.2</v>
      </c>
    </row>
    <row r="351" spans="2:7" ht="62.45" customHeight="1" x14ac:dyDescent="0.25">
      <c r="B351" s="25"/>
      <c r="C351" s="11"/>
      <c r="D351" s="50" t="s">
        <v>385</v>
      </c>
      <c r="E351" s="103"/>
      <c r="F351" s="97" t="s">
        <v>386</v>
      </c>
      <c r="G351" s="8">
        <f>G352+G353</f>
        <v>421</v>
      </c>
    </row>
    <row r="352" spans="2:7" ht="81" customHeight="1" x14ac:dyDescent="0.25">
      <c r="B352" s="25"/>
      <c r="C352" s="11"/>
      <c r="D352" s="75"/>
      <c r="E352" s="79" t="s">
        <v>250</v>
      </c>
      <c r="F352" s="66" t="s">
        <v>251</v>
      </c>
      <c r="G352" s="8">
        <v>325.5</v>
      </c>
    </row>
    <row r="353" spans="2:7" ht="30.6" customHeight="1" x14ac:dyDescent="0.25">
      <c r="B353" s="25"/>
      <c r="C353" s="11"/>
      <c r="D353" s="75"/>
      <c r="E353" s="79" t="s">
        <v>73</v>
      </c>
      <c r="F353" s="66" t="s">
        <v>74</v>
      </c>
      <c r="G353" s="8">
        <v>95.5</v>
      </c>
    </row>
    <row r="354" spans="2:7" ht="33" customHeight="1" x14ac:dyDescent="0.25">
      <c r="B354" s="25"/>
      <c r="C354" s="11"/>
      <c r="D354" s="50" t="s">
        <v>387</v>
      </c>
      <c r="E354" s="103"/>
      <c r="F354" s="97" t="s">
        <v>388</v>
      </c>
      <c r="G354" s="8">
        <f>G355</f>
        <v>3.9</v>
      </c>
    </row>
    <row r="355" spans="2:7" ht="30.75" customHeight="1" x14ac:dyDescent="0.25">
      <c r="B355" s="25"/>
      <c r="C355" s="11"/>
      <c r="D355" s="100"/>
      <c r="E355" s="79" t="s">
        <v>73</v>
      </c>
      <c r="F355" s="66" t="s">
        <v>74</v>
      </c>
      <c r="G355" s="8">
        <v>3.9</v>
      </c>
    </row>
    <row r="356" spans="2:7" ht="51" customHeight="1" x14ac:dyDescent="0.25">
      <c r="B356" s="25"/>
      <c r="C356" s="11"/>
      <c r="D356" s="50" t="s">
        <v>389</v>
      </c>
      <c r="E356" s="101"/>
      <c r="F356" s="96" t="s">
        <v>390</v>
      </c>
      <c r="G356" s="8">
        <f>G357+G358</f>
        <v>43.699999999999996</v>
      </c>
    </row>
    <row r="357" spans="2:7" ht="78.75" customHeight="1" x14ac:dyDescent="0.25">
      <c r="B357" s="25"/>
      <c r="C357" s="11"/>
      <c r="D357" s="76"/>
      <c r="E357" s="79" t="s">
        <v>250</v>
      </c>
      <c r="F357" s="66" t="s">
        <v>251</v>
      </c>
      <c r="G357" s="8">
        <v>43.3</v>
      </c>
    </row>
    <row r="358" spans="2:7" ht="30.75" customHeight="1" x14ac:dyDescent="0.25">
      <c r="B358" s="25"/>
      <c r="C358" s="11"/>
      <c r="D358" s="100"/>
      <c r="E358" s="79" t="s">
        <v>73</v>
      </c>
      <c r="F358" s="66" t="s">
        <v>74</v>
      </c>
      <c r="G358" s="8">
        <v>0.4</v>
      </c>
    </row>
    <row r="359" spans="2:7" ht="81" customHeight="1" x14ac:dyDescent="0.25">
      <c r="B359" s="25"/>
      <c r="C359" s="11"/>
      <c r="D359" s="50" t="s">
        <v>391</v>
      </c>
      <c r="E359" s="76"/>
      <c r="F359" s="97" t="s">
        <v>392</v>
      </c>
      <c r="G359" s="8">
        <f>G360+G361</f>
        <v>9.4</v>
      </c>
    </row>
    <row r="360" spans="2:7" ht="79.5" customHeight="1" x14ac:dyDescent="0.25">
      <c r="B360" s="25"/>
      <c r="C360" s="11"/>
      <c r="D360" s="75"/>
      <c r="E360" s="79" t="s">
        <v>250</v>
      </c>
      <c r="F360" s="66" t="s">
        <v>251</v>
      </c>
      <c r="G360" s="8">
        <v>7.9</v>
      </c>
    </row>
    <row r="361" spans="2:7" ht="33.75" customHeight="1" x14ac:dyDescent="0.25">
      <c r="B361" s="25"/>
      <c r="C361" s="11"/>
      <c r="D361" s="75"/>
      <c r="E361" s="79" t="s">
        <v>73</v>
      </c>
      <c r="F361" s="66" t="s">
        <v>74</v>
      </c>
      <c r="G361" s="8">
        <v>1.5</v>
      </c>
    </row>
    <row r="362" spans="2:7" ht="51" customHeight="1" x14ac:dyDescent="0.25">
      <c r="B362" s="25"/>
      <c r="C362" s="11"/>
      <c r="D362" s="50" t="s">
        <v>393</v>
      </c>
      <c r="E362" s="76"/>
      <c r="F362" s="97" t="s">
        <v>394</v>
      </c>
      <c r="G362" s="8">
        <f>G363+G364</f>
        <v>395.1</v>
      </c>
    </row>
    <row r="363" spans="2:7" ht="79.5" customHeight="1" x14ac:dyDescent="0.25">
      <c r="B363" s="25"/>
      <c r="C363" s="11"/>
      <c r="D363" s="75"/>
      <c r="E363" s="79" t="s">
        <v>250</v>
      </c>
      <c r="F363" s="66" t="s">
        <v>251</v>
      </c>
      <c r="G363" s="8">
        <v>380.1</v>
      </c>
    </row>
    <row r="364" spans="2:7" ht="33.75" customHeight="1" x14ac:dyDescent="0.25">
      <c r="B364" s="25"/>
      <c r="C364" s="11"/>
      <c r="D364" s="75"/>
      <c r="E364" s="79" t="s">
        <v>73</v>
      </c>
      <c r="F364" s="66" t="s">
        <v>74</v>
      </c>
      <c r="G364" s="8">
        <v>15</v>
      </c>
    </row>
    <row r="365" spans="2:7" ht="22.5" customHeight="1" x14ac:dyDescent="0.25">
      <c r="B365" s="25"/>
      <c r="C365" s="11" t="s">
        <v>470</v>
      </c>
      <c r="D365" s="75"/>
      <c r="E365" s="79"/>
      <c r="F365" s="66" t="s">
        <v>471</v>
      </c>
      <c r="G365" s="8">
        <f>G366</f>
        <v>52.2</v>
      </c>
    </row>
    <row r="366" spans="2:7" ht="21" customHeight="1" x14ac:dyDescent="0.25">
      <c r="B366" s="25"/>
      <c r="C366" s="11"/>
      <c r="D366" s="79" t="s">
        <v>364</v>
      </c>
      <c r="E366" s="79"/>
      <c r="F366" s="113" t="s">
        <v>365</v>
      </c>
      <c r="G366" s="8">
        <f>G367</f>
        <v>52.2</v>
      </c>
    </row>
    <row r="367" spans="2:7" ht="33.75" customHeight="1" x14ac:dyDescent="0.25">
      <c r="B367" s="25"/>
      <c r="C367" s="11"/>
      <c r="D367" s="50" t="s">
        <v>366</v>
      </c>
      <c r="E367" s="15"/>
      <c r="F367" s="63" t="s">
        <v>367</v>
      </c>
      <c r="G367" s="8">
        <f>G368</f>
        <v>52.2</v>
      </c>
    </row>
    <row r="368" spans="2:7" ht="62.25" customHeight="1" x14ac:dyDescent="0.25">
      <c r="B368" s="25"/>
      <c r="C368" s="11"/>
      <c r="D368" s="50" t="s">
        <v>395</v>
      </c>
      <c r="E368" s="79"/>
      <c r="F368" s="66" t="s">
        <v>396</v>
      </c>
      <c r="G368" s="8">
        <f>G369</f>
        <v>52.2</v>
      </c>
    </row>
    <row r="369" spans="2:7" ht="33.75" customHeight="1" x14ac:dyDescent="0.25">
      <c r="B369" s="25"/>
      <c r="C369" s="11"/>
      <c r="D369" s="75"/>
      <c r="E369" s="79" t="s">
        <v>73</v>
      </c>
      <c r="F369" s="66" t="s">
        <v>74</v>
      </c>
      <c r="G369" s="8">
        <v>52.2</v>
      </c>
    </row>
    <row r="370" spans="2:7" ht="21.75" customHeight="1" x14ac:dyDescent="0.25">
      <c r="B370" s="25"/>
      <c r="C370" s="11" t="s">
        <v>429</v>
      </c>
      <c r="D370" s="11"/>
      <c r="E370" s="14"/>
      <c r="F370" s="10" t="s">
        <v>430</v>
      </c>
      <c r="G370" s="8">
        <f>G371+G406+G376</f>
        <v>3151.48812</v>
      </c>
    </row>
    <row r="371" spans="2:7" ht="34.5" customHeight="1" x14ac:dyDescent="0.25">
      <c r="B371" s="25"/>
      <c r="C371" s="11"/>
      <c r="D371" s="50" t="s">
        <v>8</v>
      </c>
      <c r="E371" s="51"/>
      <c r="F371" s="52" t="s">
        <v>9</v>
      </c>
      <c r="G371" s="8">
        <f>G372</f>
        <v>20</v>
      </c>
    </row>
    <row r="372" spans="2:7" ht="15.75" customHeight="1" x14ac:dyDescent="0.25">
      <c r="B372" s="25"/>
      <c r="C372" s="11"/>
      <c r="D372" s="50" t="s">
        <v>67</v>
      </c>
      <c r="E372" s="61"/>
      <c r="F372" s="61" t="s">
        <v>68</v>
      </c>
      <c r="G372" s="8">
        <f>G373</f>
        <v>20</v>
      </c>
    </row>
    <row r="373" spans="2:7" ht="33" customHeight="1" x14ac:dyDescent="0.25">
      <c r="B373" s="25"/>
      <c r="C373" s="11"/>
      <c r="D373" s="50" t="s">
        <v>69</v>
      </c>
      <c r="E373" s="63"/>
      <c r="F373" s="63" t="s">
        <v>70</v>
      </c>
      <c r="G373" s="8">
        <f>G374</f>
        <v>20</v>
      </c>
    </row>
    <row r="374" spans="2:7" ht="51.75" customHeight="1" x14ac:dyDescent="0.25">
      <c r="B374" s="25"/>
      <c r="C374" s="11"/>
      <c r="D374" s="50" t="s">
        <v>71</v>
      </c>
      <c r="E374" s="55"/>
      <c r="F374" s="55" t="s">
        <v>72</v>
      </c>
      <c r="G374" s="8">
        <f>G375</f>
        <v>20</v>
      </c>
    </row>
    <row r="375" spans="2:7" ht="40.5" customHeight="1" x14ac:dyDescent="0.25">
      <c r="B375" s="25"/>
      <c r="C375" s="11"/>
      <c r="D375" s="50"/>
      <c r="E375" s="56" t="s">
        <v>65</v>
      </c>
      <c r="F375" s="66" t="s">
        <v>66</v>
      </c>
      <c r="G375" s="8">
        <v>20</v>
      </c>
    </row>
    <row r="376" spans="2:7" ht="47.45" customHeight="1" x14ac:dyDescent="0.25">
      <c r="B376" s="25"/>
      <c r="C376" s="11"/>
      <c r="D376" s="50" t="s">
        <v>312</v>
      </c>
      <c r="E376" s="10"/>
      <c r="F376" s="10" t="s">
        <v>313</v>
      </c>
      <c r="G376" s="8">
        <f>G377+G395</f>
        <v>1300.48812</v>
      </c>
    </row>
    <row r="377" spans="2:7" ht="48" customHeight="1" x14ac:dyDescent="0.25">
      <c r="B377" s="25"/>
      <c r="C377" s="11"/>
      <c r="D377" s="50" t="s">
        <v>314</v>
      </c>
      <c r="E377" s="63"/>
      <c r="F377" s="63" t="s">
        <v>315</v>
      </c>
      <c r="G377" s="8">
        <f>G378+G383+G390</f>
        <v>938.25412000000006</v>
      </c>
    </row>
    <row r="378" spans="2:7" ht="31.9" customHeight="1" x14ac:dyDescent="0.25">
      <c r="B378" s="25"/>
      <c r="C378" s="11"/>
      <c r="D378" s="50" t="s">
        <v>316</v>
      </c>
      <c r="E378" s="61"/>
      <c r="F378" s="61" t="s">
        <v>317</v>
      </c>
      <c r="G378" s="8">
        <f>G379+G381</f>
        <v>72.550120000000007</v>
      </c>
    </row>
    <row r="379" spans="2:7" ht="31.9" customHeight="1" x14ac:dyDescent="0.25">
      <c r="B379" s="25"/>
      <c r="C379" s="11"/>
      <c r="D379" s="50" t="s">
        <v>318</v>
      </c>
      <c r="E379" s="61"/>
      <c r="F379" s="61" t="s">
        <v>319</v>
      </c>
      <c r="G379" s="8">
        <f>G380</f>
        <v>67.450120000000013</v>
      </c>
    </row>
    <row r="380" spans="2:7" ht="31.9" customHeight="1" x14ac:dyDescent="0.25">
      <c r="B380" s="25"/>
      <c r="C380" s="11"/>
      <c r="D380" s="50"/>
      <c r="E380" s="79" t="s">
        <v>73</v>
      </c>
      <c r="F380" s="66" t="s">
        <v>74</v>
      </c>
      <c r="G380" s="8">
        <f>189.75012-122.3</f>
        <v>67.450120000000013</v>
      </c>
    </row>
    <row r="381" spans="2:7" ht="22.5" customHeight="1" x14ac:dyDescent="0.25">
      <c r="B381" s="25"/>
      <c r="C381" s="11"/>
      <c r="D381" s="50" t="s">
        <v>320</v>
      </c>
      <c r="E381" s="61"/>
      <c r="F381" s="61" t="s">
        <v>321</v>
      </c>
      <c r="G381" s="8">
        <f>G382</f>
        <v>5.0999999999999996</v>
      </c>
    </row>
    <row r="382" spans="2:7" ht="31.9" customHeight="1" x14ac:dyDescent="0.25">
      <c r="B382" s="25"/>
      <c r="C382" s="11"/>
      <c r="D382" s="50"/>
      <c r="E382" s="79" t="s">
        <v>73</v>
      </c>
      <c r="F382" s="66" t="s">
        <v>74</v>
      </c>
      <c r="G382" s="8">
        <v>5.0999999999999996</v>
      </c>
    </row>
    <row r="383" spans="2:7" ht="31.9" customHeight="1" x14ac:dyDescent="0.25">
      <c r="B383" s="25"/>
      <c r="C383" s="11"/>
      <c r="D383" s="50" t="s">
        <v>322</v>
      </c>
      <c r="E383" s="61"/>
      <c r="F383" s="61" t="s">
        <v>323</v>
      </c>
      <c r="G383" s="8">
        <f>G384+G386+G388</f>
        <v>278.20400000000001</v>
      </c>
    </row>
    <row r="384" spans="2:7" ht="39" customHeight="1" x14ac:dyDescent="0.25">
      <c r="B384" s="25"/>
      <c r="C384" s="11"/>
      <c r="D384" s="50" t="s">
        <v>324</v>
      </c>
      <c r="E384" s="61"/>
      <c r="F384" s="61" t="s">
        <v>325</v>
      </c>
      <c r="G384" s="8">
        <f>G385</f>
        <v>85</v>
      </c>
    </row>
    <row r="385" spans="2:7" ht="31.9" customHeight="1" x14ac:dyDescent="0.25">
      <c r="B385" s="25"/>
      <c r="C385" s="11"/>
      <c r="D385" s="50"/>
      <c r="E385" s="79" t="s">
        <v>73</v>
      </c>
      <c r="F385" s="66" t="s">
        <v>74</v>
      </c>
      <c r="G385" s="8">
        <v>85</v>
      </c>
    </row>
    <row r="386" spans="2:7" ht="31.9" customHeight="1" x14ac:dyDescent="0.25">
      <c r="B386" s="25"/>
      <c r="C386" s="11"/>
      <c r="D386" s="50" t="s">
        <v>326</v>
      </c>
      <c r="E386" s="61"/>
      <c r="F386" s="61" t="s">
        <v>327</v>
      </c>
      <c r="G386" s="8">
        <f>G387</f>
        <v>143.50399999999999</v>
      </c>
    </row>
    <row r="387" spans="2:7" ht="31.9" customHeight="1" x14ac:dyDescent="0.25">
      <c r="B387" s="25"/>
      <c r="C387" s="11"/>
      <c r="D387" s="50"/>
      <c r="E387" s="79" t="s">
        <v>73</v>
      </c>
      <c r="F387" s="66" t="s">
        <v>74</v>
      </c>
      <c r="G387" s="8">
        <v>143.50399999999999</v>
      </c>
    </row>
    <row r="388" spans="2:7" ht="63" customHeight="1" x14ac:dyDescent="0.25">
      <c r="B388" s="25"/>
      <c r="C388" s="11"/>
      <c r="D388" s="50" t="s">
        <v>328</v>
      </c>
      <c r="E388" s="79"/>
      <c r="F388" s="61" t="s">
        <v>329</v>
      </c>
      <c r="G388" s="8">
        <f>G389</f>
        <v>49.7</v>
      </c>
    </row>
    <row r="389" spans="2:7" ht="31.9" customHeight="1" x14ac:dyDescent="0.25">
      <c r="B389" s="25"/>
      <c r="C389" s="11"/>
      <c r="D389" s="50"/>
      <c r="E389" s="79" t="s">
        <v>73</v>
      </c>
      <c r="F389" s="66" t="s">
        <v>74</v>
      </c>
      <c r="G389" s="8">
        <v>49.7</v>
      </c>
    </row>
    <row r="390" spans="2:7" ht="47.45" customHeight="1" x14ac:dyDescent="0.25">
      <c r="B390" s="25"/>
      <c r="C390" s="11"/>
      <c r="D390" s="50" t="s">
        <v>330</v>
      </c>
      <c r="E390" s="61"/>
      <c r="F390" s="61" t="s">
        <v>331</v>
      </c>
      <c r="G390" s="8">
        <f>G391+G393</f>
        <v>587.5</v>
      </c>
    </row>
    <row r="391" spans="2:7" ht="49.5" customHeight="1" x14ac:dyDescent="0.25">
      <c r="B391" s="25"/>
      <c r="C391" s="11"/>
      <c r="D391" s="50" t="s">
        <v>332</v>
      </c>
      <c r="E391" s="10"/>
      <c r="F391" s="10" t="s">
        <v>333</v>
      </c>
      <c r="G391" s="8">
        <f>G392</f>
        <v>550.6</v>
      </c>
    </row>
    <row r="392" spans="2:7" ht="33.75" customHeight="1" x14ac:dyDescent="0.25">
      <c r="B392" s="25"/>
      <c r="C392" s="11"/>
      <c r="D392" s="50"/>
      <c r="E392" s="79" t="s">
        <v>73</v>
      </c>
      <c r="F392" s="66" t="s">
        <v>74</v>
      </c>
      <c r="G392" s="8">
        <v>550.6</v>
      </c>
    </row>
    <row r="393" spans="2:7" ht="45.75" customHeight="1" x14ac:dyDescent="0.25">
      <c r="B393" s="25"/>
      <c r="C393" s="11"/>
      <c r="D393" s="50" t="s">
        <v>334</v>
      </c>
      <c r="E393" s="10"/>
      <c r="F393" s="10" t="s">
        <v>335</v>
      </c>
      <c r="G393" s="8">
        <f>G394</f>
        <v>36.9</v>
      </c>
    </row>
    <row r="394" spans="2:7" ht="31.9" customHeight="1" x14ac:dyDescent="0.25">
      <c r="B394" s="25"/>
      <c r="C394" s="11"/>
      <c r="D394" s="50"/>
      <c r="E394" s="79" t="s">
        <v>73</v>
      </c>
      <c r="F394" s="66" t="s">
        <v>74</v>
      </c>
      <c r="G394" s="8">
        <v>36.9</v>
      </c>
    </row>
    <row r="395" spans="2:7" ht="31.9" customHeight="1" x14ac:dyDescent="0.25">
      <c r="B395" s="25"/>
      <c r="C395" s="11"/>
      <c r="D395" s="50" t="s">
        <v>336</v>
      </c>
      <c r="E395" s="63"/>
      <c r="F395" s="63" t="s">
        <v>337</v>
      </c>
      <c r="G395" s="8">
        <f>G396+G399</f>
        <v>362.23399999999998</v>
      </c>
    </row>
    <row r="396" spans="2:7" ht="31.9" customHeight="1" x14ac:dyDescent="0.25">
      <c r="B396" s="25"/>
      <c r="C396" s="11"/>
      <c r="D396" s="50" t="s">
        <v>338</v>
      </c>
      <c r="E396" s="61"/>
      <c r="F396" s="61" t="s">
        <v>339</v>
      </c>
      <c r="G396" s="8">
        <f>G397</f>
        <v>132.47149999999999</v>
      </c>
    </row>
    <row r="397" spans="2:7" ht="31.9" customHeight="1" x14ac:dyDescent="0.25">
      <c r="B397" s="25"/>
      <c r="C397" s="11"/>
      <c r="D397" s="50" t="s">
        <v>340</v>
      </c>
      <c r="E397" s="61"/>
      <c r="F397" s="61" t="s">
        <v>341</v>
      </c>
      <c r="G397" s="8">
        <f>G398</f>
        <v>132.47149999999999</v>
      </c>
    </row>
    <row r="398" spans="2:7" ht="33" customHeight="1" x14ac:dyDescent="0.25">
      <c r="B398" s="25"/>
      <c r="C398" s="11"/>
      <c r="D398" s="50"/>
      <c r="E398" s="79" t="s">
        <v>73</v>
      </c>
      <c r="F398" s="66" t="s">
        <v>74</v>
      </c>
      <c r="G398" s="8">
        <v>132.47149999999999</v>
      </c>
    </row>
    <row r="399" spans="2:7" ht="37.5" customHeight="1" x14ac:dyDescent="0.25">
      <c r="B399" s="25"/>
      <c r="C399" s="11"/>
      <c r="D399" s="50" t="s">
        <v>342</v>
      </c>
      <c r="E399" s="61"/>
      <c r="F399" s="61" t="s">
        <v>343</v>
      </c>
      <c r="G399" s="8">
        <f>G400+G404+G402</f>
        <v>229.76249999999999</v>
      </c>
    </row>
    <row r="400" spans="2:7" ht="62.45" customHeight="1" x14ac:dyDescent="0.25">
      <c r="B400" s="25"/>
      <c r="C400" s="11"/>
      <c r="D400" s="50" t="s">
        <v>344</v>
      </c>
      <c r="E400" s="10"/>
      <c r="F400" s="10" t="s">
        <v>345</v>
      </c>
      <c r="G400" s="8">
        <f>G401</f>
        <v>124.66249999999999</v>
      </c>
    </row>
    <row r="401" spans="2:7" ht="31.9" customHeight="1" x14ac:dyDescent="0.25">
      <c r="B401" s="25"/>
      <c r="C401" s="11"/>
      <c r="D401" s="50"/>
      <c r="E401" s="79" t="s">
        <v>73</v>
      </c>
      <c r="F401" s="66" t="s">
        <v>74</v>
      </c>
      <c r="G401" s="8">
        <v>124.66249999999999</v>
      </c>
    </row>
    <row r="402" spans="2:7" ht="47.25" customHeight="1" x14ac:dyDescent="0.25">
      <c r="B402" s="25"/>
      <c r="C402" s="11"/>
      <c r="D402" s="50" t="s">
        <v>346</v>
      </c>
      <c r="E402" s="10"/>
      <c r="F402" s="10" t="s">
        <v>347</v>
      </c>
      <c r="G402" s="8">
        <f>G403</f>
        <v>100</v>
      </c>
    </row>
    <row r="403" spans="2:7" ht="31.9" customHeight="1" x14ac:dyDescent="0.25">
      <c r="B403" s="25"/>
      <c r="C403" s="11"/>
      <c r="D403" s="50"/>
      <c r="E403" s="79" t="s">
        <v>73</v>
      </c>
      <c r="F403" s="66" t="s">
        <v>74</v>
      </c>
      <c r="G403" s="8">
        <v>100</v>
      </c>
    </row>
    <row r="404" spans="2:7" ht="31.9" customHeight="1" x14ac:dyDescent="0.25">
      <c r="B404" s="25"/>
      <c r="C404" s="11"/>
      <c r="D404" s="50" t="s">
        <v>348</v>
      </c>
      <c r="E404" s="61"/>
      <c r="F404" s="61" t="s">
        <v>349</v>
      </c>
      <c r="G404" s="8">
        <f>G405</f>
        <v>5.0999999999999996</v>
      </c>
    </row>
    <row r="405" spans="2:7" ht="31.9" customHeight="1" x14ac:dyDescent="0.25">
      <c r="B405" s="25"/>
      <c r="C405" s="11"/>
      <c r="D405" s="50"/>
      <c r="E405" s="79" t="s">
        <v>73</v>
      </c>
      <c r="F405" s="66" t="s">
        <v>74</v>
      </c>
      <c r="G405" s="8">
        <v>5.0999999999999996</v>
      </c>
    </row>
    <row r="406" spans="2:7" ht="15.75" customHeight="1" x14ac:dyDescent="0.25">
      <c r="B406" s="25"/>
      <c r="C406" s="11"/>
      <c r="D406" s="79" t="s">
        <v>364</v>
      </c>
      <c r="E406" s="79"/>
      <c r="F406" s="98" t="s">
        <v>365</v>
      </c>
      <c r="G406" s="53">
        <f>G407+G413</f>
        <v>1831</v>
      </c>
    </row>
    <row r="407" spans="2:7" ht="39" customHeight="1" x14ac:dyDescent="0.25">
      <c r="B407" s="25"/>
      <c r="C407" s="11"/>
      <c r="D407" s="50" t="s">
        <v>366</v>
      </c>
      <c r="E407" s="15"/>
      <c r="F407" s="63" t="s">
        <v>367</v>
      </c>
      <c r="G407" s="53">
        <f>G408+G410</f>
        <v>1646</v>
      </c>
    </row>
    <row r="408" spans="2:7" ht="31.5" customHeight="1" x14ac:dyDescent="0.25">
      <c r="B408" s="25"/>
      <c r="C408" s="11"/>
      <c r="D408" s="50" t="s">
        <v>374</v>
      </c>
      <c r="E408" s="15"/>
      <c r="F408" s="61" t="s">
        <v>375</v>
      </c>
      <c r="G408" s="53">
        <f>G409</f>
        <v>50</v>
      </c>
    </row>
    <row r="409" spans="2:7" ht="19.5" customHeight="1" x14ac:dyDescent="0.25">
      <c r="B409" s="25"/>
      <c r="C409" s="11"/>
      <c r="D409" s="79"/>
      <c r="E409" s="75">
        <v>800</v>
      </c>
      <c r="F409" s="61" t="s">
        <v>132</v>
      </c>
      <c r="G409" s="53">
        <v>50</v>
      </c>
    </row>
    <row r="410" spans="2:7" ht="32.450000000000003" customHeight="1" x14ac:dyDescent="0.25">
      <c r="B410" s="25"/>
      <c r="C410" s="11"/>
      <c r="D410" s="50" t="s">
        <v>397</v>
      </c>
      <c r="E410" s="79"/>
      <c r="F410" s="78" t="s">
        <v>398</v>
      </c>
      <c r="G410" s="8">
        <f>G411+G412</f>
        <v>1596</v>
      </c>
    </row>
    <row r="411" spans="2:7" ht="82.5" customHeight="1" x14ac:dyDescent="0.25">
      <c r="B411" s="25"/>
      <c r="C411" s="11"/>
      <c r="D411" s="75"/>
      <c r="E411" s="79" t="s">
        <v>250</v>
      </c>
      <c r="F411" s="66" t="s">
        <v>251</v>
      </c>
      <c r="G411" s="8">
        <v>1330.8</v>
      </c>
    </row>
    <row r="412" spans="2:7" ht="32.450000000000003" customHeight="1" x14ac:dyDescent="0.25">
      <c r="B412" s="25"/>
      <c r="C412" s="11"/>
      <c r="D412" s="75"/>
      <c r="E412" s="79" t="s">
        <v>73</v>
      </c>
      <c r="F412" s="66" t="s">
        <v>74</v>
      </c>
      <c r="G412" s="8">
        <v>265.2</v>
      </c>
    </row>
    <row r="413" spans="2:7" ht="37.9" customHeight="1" x14ac:dyDescent="0.25">
      <c r="B413" s="25"/>
      <c r="C413" s="75"/>
      <c r="D413" s="50" t="s">
        <v>399</v>
      </c>
      <c r="E413" s="71"/>
      <c r="F413" s="63" t="s">
        <v>400</v>
      </c>
      <c r="G413" s="53">
        <f>G414</f>
        <v>185</v>
      </c>
    </row>
    <row r="414" spans="2:7" ht="20.25" customHeight="1" x14ac:dyDescent="0.25">
      <c r="B414" s="25"/>
      <c r="C414" s="75"/>
      <c r="D414" s="50" t="s">
        <v>407</v>
      </c>
      <c r="E414" s="60"/>
      <c r="F414" s="63" t="s">
        <v>408</v>
      </c>
      <c r="G414" s="53">
        <f>G415</f>
        <v>185</v>
      </c>
    </row>
    <row r="415" spans="2:7" ht="34.5" customHeight="1" x14ac:dyDescent="0.25">
      <c r="B415" s="25"/>
      <c r="C415" s="75"/>
      <c r="D415" s="7"/>
      <c r="E415" s="79" t="s">
        <v>73</v>
      </c>
      <c r="F415" s="66" t="s">
        <v>74</v>
      </c>
      <c r="G415" s="53">
        <v>185</v>
      </c>
    </row>
    <row r="416" spans="2:7" ht="18" customHeight="1" x14ac:dyDescent="0.25">
      <c r="B416" s="25"/>
      <c r="C416" s="11" t="s">
        <v>472</v>
      </c>
      <c r="D416" s="14"/>
      <c r="E416" s="14"/>
      <c r="F416" s="118" t="s">
        <v>473</v>
      </c>
      <c r="G416" s="8">
        <f>G417+G439+G433+G425</f>
        <v>89726.299410000007</v>
      </c>
    </row>
    <row r="417" spans="2:7" ht="18" customHeight="1" x14ac:dyDescent="0.25">
      <c r="B417" s="25"/>
      <c r="C417" s="75" t="s">
        <v>474</v>
      </c>
      <c r="D417" s="87"/>
      <c r="E417" s="87"/>
      <c r="F417" s="119" t="s">
        <v>475</v>
      </c>
      <c r="G417" s="8">
        <f>G418</f>
        <v>189.22</v>
      </c>
    </row>
    <row r="418" spans="2:7" ht="32.25" customHeight="1" x14ac:dyDescent="0.25">
      <c r="B418" s="25"/>
      <c r="C418" s="75"/>
      <c r="D418" s="50" t="s">
        <v>128</v>
      </c>
      <c r="E418" s="72"/>
      <c r="F418" s="61" t="s">
        <v>476</v>
      </c>
      <c r="G418" s="8">
        <f>G419</f>
        <v>189.22</v>
      </c>
    </row>
    <row r="419" spans="2:7" ht="51.75" customHeight="1" x14ac:dyDescent="0.25">
      <c r="B419" s="25"/>
      <c r="C419" s="75"/>
      <c r="D419" s="50" t="s">
        <v>130</v>
      </c>
      <c r="E419" s="72"/>
      <c r="F419" s="63" t="s">
        <v>131</v>
      </c>
      <c r="G419" s="8">
        <f>G420</f>
        <v>189.22</v>
      </c>
    </row>
    <row r="420" spans="2:7" ht="36.6" customHeight="1" x14ac:dyDescent="0.25">
      <c r="B420" s="25"/>
      <c r="C420" s="75"/>
      <c r="D420" s="50" t="s">
        <v>133</v>
      </c>
      <c r="E420" s="76"/>
      <c r="F420" s="97" t="s">
        <v>134</v>
      </c>
      <c r="G420" s="8">
        <f>G421+G423</f>
        <v>189.22</v>
      </c>
    </row>
    <row r="421" spans="2:7" ht="61.5" customHeight="1" x14ac:dyDescent="0.25">
      <c r="B421" s="25"/>
      <c r="C421" s="75"/>
      <c r="D421" s="50" t="s">
        <v>135</v>
      </c>
      <c r="E421" s="76"/>
      <c r="F421" s="78" t="s">
        <v>136</v>
      </c>
      <c r="G421" s="8">
        <f>G422</f>
        <v>2.9</v>
      </c>
    </row>
    <row r="422" spans="2:7" ht="15.75" customHeight="1" x14ac:dyDescent="0.25">
      <c r="B422" s="25"/>
      <c r="C422" s="75"/>
      <c r="D422" s="7"/>
      <c r="E422" s="75">
        <v>800</v>
      </c>
      <c r="F422" s="61" t="s">
        <v>132</v>
      </c>
      <c r="G422" s="8">
        <v>2.9</v>
      </c>
    </row>
    <row r="423" spans="2:7" ht="49.5" customHeight="1" x14ac:dyDescent="0.25">
      <c r="B423" s="25"/>
      <c r="C423" s="75"/>
      <c r="D423" s="50" t="s">
        <v>137</v>
      </c>
      <c r="E423" s="75"/>
      <c r="F423" s="61" t="s">
        <v>138</v>
      </c>
      <c r="G423" s="8">
        <f>G424</f>
        <v>186.32</v>
      </c>
    </row>
    <row r="424" spans="2:7" ht="15.75" customHeight="1" x14ac:dyDescent="0.25">
      <c r="B424" s="25"/>
      <c r="C424" s="75"/>
      <c r="D424" s="7"/>
      <c r="E424" s="75">
        <v>800</v>
      </c>
      <c r="F424" s="61" t="s">
        <v>132</v>
      </c>
      <c r="G424" s="8">
        <v>186.32</v>
      </c>
    </row>
    <row r="425" spans="2:7" ht="15.75" customHeight="1" x14ac:dyDescent="0.25">
      <c r="B425" s="25"/>
      <c r="C425" s="11" t="s">
        <v>477</v>
      </c>
      <c r="D425" s="7"/>
      <c r="E425" s="75"/>
      <c r="F425" s="61" t="s">
        <v>478</v>
      </c>
      <c r="G425" s="8">
        <f>G426</f>
        <v>11512.69</v>
      </c>
    </row>
    <row r="426" spans="2:7" ht="50.25" customHeight="1" x14ac:dyDescent="0.25">
      <c r="B426" s="25"/>
      <c r="C426" s="75"/>
      <c r="D426" s="50" t="s">
        <v>145</v>
      </c>
      <c r="E426" s="11"/>
      <c r="F426" s="10" t="s">
        <v>146</v>
      </c>
      <c r="G426" s="8">
        <f>G427</f>
        <v>11512.69</v>
      </c>
    </row>
    <row r="427" spans="2:7" ht="50.25" customHeight="1" x14ac:dyDescent="0.25">
      <c r="B427" s="25"/>
      <c r="C427" s="75"/>
      <c r="D427" s="50" t="s">
        <v>147</v>
      </c>
      <c r="E427" s="63"/>
      <c r="F427" s="63" t="s">
        <v>148</v>
      </c>
      <c r="G427" s="8">
        <f>G428</f>
        <v>11512.69</v>
      </c>
    </row>
    <row r="428" spans="2:7" ht="48.75" customHeight="1" x14ac:dyDescent="0.25">
      <c r="B428" s="25"/>
      <c r="C428" s="75"/>
      <c r="D428" s="50" t="s">
        <v>172</v>
      </c>
      <c r="E428" s="10"/>
      <c r="F428" s="10" t="s">
        <v>173</v>
      </c>
      <c r="G428" s="8">
        <f>G431+G429</f>
        <v>11512.69</v>
      </c>
    </row>
    <row r="429" spans="2:7" ht="48.75" customHeight="1" x14ac:dyDescent="0.25">
      <c r="B429" s="25"/>
      <c r="C429" s="75"/>
      <c r="D429" s="50" t="s">
        <v>546</v>
      </c>
      <c r="E429" s="90"/>
      <c r="F429" s="80" t="s">
        <v>547</v>
      </c>
      <c r="G429" s="8">
        <f>G430</f>
        <v>199.99</v>
      </c>
    </row>
    <row r="430" spans="2:7" ht="35.25" customHeight="1" x14ac:dyDescent="0.25">
      <c r="B430" s="25"/>
      <c r="C430" s="75"/>
      <c r="D430" s="50"/>
      <c r="E430" s="79" t="s">
        <v>73</v>
      </c>
      <c r="F430" s="66" t="s">
        <v>74</v>
      </c>
      <c r="G430" s="8">
        <v>199.99</v>
      </c>
    </row>
    <row r="431" spans="2:7" ht="51" customHeight="1" x14ac:dyDescent="0.25">
      <c r="B431" s="25"/>
      <c r="C431" s="75"/>
      <c r="D431" s="50" t="s">
        <v>520</v>
      </c>
      <c r="E431" s="90"/>
      <c r="F431" s="80" t="s">
        <v>519</v>
      </c>
      <c r="G431" s="8">
        <f>G432</f>
        <v>11312.7</v>
      </c>
    </row>
    <row r="432" spans="2:7" ht="38.25" customHeight="1" x14ac:dyDescent="0.25">
      <c r="B432" s="25"/>
      <c r="C432" s="75"/>
      <c r="D432" s="50"/>
      <c r="E432" s="79" t="s">
        <v>73</v>
      </c>
      <c r="F432" s="66" t="s">
        <v>74</v>
      </c>
      <c r="G432" s="8">
        <v>11312.7</v>
      </c>
    </row>
    <row r="433" spans="2:7" ht="15.75" customHeight="1" x14ac:dyDescent="0.25">
      <c r="B433" s="25"/>
      <c r="C433" s="11" t="s">
        <v>479</v>
      </c>
      <c r="D433" s="14"/>
      <c r="E433" s="14"/>
      <c r="F433" s="118" t="s">
        <v>480</v>
      </c>
      <c r="G433" s="53">
        <f>G434</f>
        <v>3000</v>
      </c>
    </row>
    <row r="434" spans="2:7" ht="49.5" customHeight="1" x14ac:dyDescent="0.25">
      <c r="B434" s="25"/>
      <c r="C434" s="11"/>
      <c r="D434" s="50" t="s">
        <v>145</v>
      </c>
      <c r="E434" s="11"/>
      <c r="F434" s="10" t="s">
        <v>146</v>
      </c>
      <c r="G434" s="8">
        <f>G435</f>
        <v>3000</v>
      </c>
    </row>
    <row r="435" spans="2:7" ht="51" customHeight="1" x14ac:dyDescent="0.25">
      <c r="B435" s="25"/>
      <c r="C435" s="11"/>
      <c r="D435" s="50" t="s">
        <v>147</v>
      </c>
      <c r="E435" s="63"/>
      <c r="F435" s="63" t="s">
        <v>148</v>
      </c>
      <c r="G435" s="8">
        <f>G436</f>
        <v>3000</v>
      </c>
    </row>
    <row r="436" spans="2:7" ht="47.25" customHeight="1" x14ac:dyDescent="0.25">
      <c r="B436" s="25"/>
      <c r="C436" s="11"/>
      <c r="D436" s="50" t="s">
        <v>174</v>
      </c>
      <c r="E436" s="91"/>
      <c r="F436" s="10" t="s">
        <v>175</v>
      </c>
      <c r="G436" s="8">
        <f>G437</f>
        <v>3000</v>
      </c>
    </row>
    <row r="437" spans="2:7" ht="63.75" customHeight="1" x14ac:dyDescent="0.25">
      <c r="B437" s="25"/>
      <c r="C437" s="11"/>
      <c r="D437" s="50" t="s">
        <v>176</v>
      </c>
      <c r="E437" s="58"/>
      <c r="F437" s="58" t="s">
        <v>177</v>
      </c>
      <c r="G437" s="8">
        <f>G438</f>
        <v>3000</v>
      </c>
    </row>
    <row r="438" spans="2:7" ht="15.75" customHeight="1" x14ac:dyDescent="0.25">
      <c r="B438" s="25"/>
      <c r="C438" s="11"/>
      <c r="D438" s="50"/>
      <c r="E438" s="75">
        <v>800</v>
      </c>
      <c r="F438" s="61" t="s">
        <v>132</v>
      </c>
      <c r="G438" s="8">
        <v>3000</v>
      </c>
    </row>
    <row r="439" spans="2:7" ht="15.75" customHeight="1" x14ac:dyDescent="0.25">
      <c r="B439" s="25"/>
      <c r="C439" s="11" t="s">
        <v>481</v>
      </c>
      <c r="D439" s="29"/>
      <c r="E439" s="14"/>
      <c r="F439" s="73" t="s">
        <v>482</v>
      </c>
      <c r="G439" s="8">
        <f>G440</f>
        <v>75024.389410000003</v>
      </c>
    </row>
    <row r="440" spans="2:7" ht="51.75" customHeight="1" x14ac:dyDescent="0.25">
      <c r="B440" s="25"/>
      <c r="C440" s="13"/>
      <c r="D440" s="50" t="s">
        <v>145</v>
      </c>
      <c r="E440" s="11"/>
      <c r="F440" s="10" t="s">
        <v>146</v>
      </c>
      <c r="G440" s="8">
        <f>G441</f>
        <v>75024.389410000003</v>
      </c>
    </row>
    <row r="441" spans="2:7" ht="53.25" customHeight="1" x14ac:dyDescent="0.25">
      <c r="B441" s="25"/>
      <c r="C441" s="13"/>
      <c r="D441" s="50" t="s">
        <v>147</v>
      </c>
      <c r="E441" s="63"/>
      <c r="F441" s="63" t="s">
        <v>148</v>
      </c>
      <c r="G441" s="8">
        <f>G442</f>
        <v>75024.389410000003</v>
      </c>
    </row>
    <row r="442" spans="2:7" ht="46.5" customHeight="1" x14ac:dyDescent="0.25">
      <c r="B442" s="25"/>
      <c r="C442" s="13"/>
      <c r="D442" s="50" t="s">
        <v>154</v>
      </c>
      <c r="E442" s="84"/>
      <c r="F442" s="85" t="s">
        <v>155</v>
      </c>
      <c r="G442" s="8">
        <f>G448+G445+G450+G443</f>
        <v>75024.389410000003</v>
      </c>
    </row>
    <row r="443" spans="2:7" ht="30" customHeight="1" x14ac:dyDescent="0.25">
      <c r="B443" s="25"/>
      <c r="C443" s="13"/>
      <c r="D443" s="50" t="s">
        <v>543</v>
      </c>
      <c r="E443" s="86"/>
      <c r="F443" s="86" t="s">
        <v>157</v>
      </c>
      <c r="G443" s="8">
        <f>G444</f>
        <v>1260.9133099999999</v>
      </c>
    </row>
    <row r="444" spans="2:7" ht="33.75" customHeight="1" x14ac:dyDescent="0.25">
      <c r="B444" s="25"/>
      <c r="C444" s="13"/>
      <c r="D444" s="50"/>
      <c r="E444" s="79" t="s">
        <v>73</v>
      </c>
      <c r="F444" s="66" t="s">
        <v>74</v>
      </c>
      <c r="G444" s="8">
        <v>1260.9133099999999</v>
      </c>
    </row>
    <row r="445" spans="2:7" ht="20.25" customHeight="1" x14ac:dyDescent="0.25">
      <c r="B445" s="25"/>
      <c r="C445" s="13"/>
      <c r="D445" s="50" t="s">
        <v>156</v>
      </c>
      <c r="E445" s="86"/>
      <c r="F445" s="86" t="s">
        <v>157</v>
      </c>
      <c r="G445" s="8">
        <f>G446+G447</f>
        <v>55845.068100000004</v>
      </c>
    </row>
    <row r="446" spans="2:7" ht="33" customHeight="1" x14ac:dyDescent="0.25">
      <c r="B446" s="25"/>
      <c r="C446" s="13"/>
      <c r="D446" s="87"/>
      <c r="E446" s="79" t="s">
        <v>73</v>
      </c>
      <c r="F446" s="66" t="s">
        <v>74</v>
      </c>
      <c r="G446" s="8">
        <v>55719.941070000001</v>
      </c>
    </row>
    <row r="447" spans="2:7" ht="22.5" customHeight="1" x14ac:dyDescent="0.25">
      <c r="B447" s="25"/>
      <c r="C447" s="13"/>
      <c r="D447" s="87"/>
      <c r="E447" s="60" t="s">
        <v>164</v>
      </c>
      <c r="F447" s="61" t="s">
        <v>165</v>
      </c>
      <c r="G447" s="8">
        <v>125.12703</v>
      </c>
    </row>
    <row r="448" spans="2:7" ht="23.25" customHeight="1" x14ac:dyDescent="0.25">
      <c r="B448" s="25"/>
      <c r="C448" s="13"/>
      <c r="D448" s="50" t="s">
        <v>158</v>
      </c>
      <c r="E448" s="86"/>
      <c r="F448" s="86" t="s">
        <v>159</v>
      </c>
      <c r="G448" s="8">
        <f>G449</f>
        <v>17468.407999999999</v>
      </c>
    </row>
    <row r="449" spans="2:7" ht="34.5" customHeight="1" x14ac:dyDescent="0.25">
      <c r="B449" s="25"/>
      <c r="C449" s="13"/>
      <c r="D449" s="87"/>
      <c r="E449" s="79" t="s">
        <v>73</v>
      </c>
      <c r="F449" s="66" t="s">
        <v>74</v>
      </c>
      <c r="G449" s="8">
        <v>17468.407999999999</v>
      </c>
    </row>
    <row r="450" spans="2:7" ht="24.75" customHeight="1" x14ac:dyDescent="0.25">
      <c r="B450" s="25"/>
      <c r="C450" s="13"/>
      <c r="D450" s="50" t="s">
        <v>160</v>
      </c>
      <c r="E450" s="12"/>
      <c r="F450" s="12" t="s">
        <v>161</v>
      </c>
      <c r="G450" s="8">
        <f>G451</f>
        <v>450</v>
      </c>
    </row>
    <row r="451" spans="2:7" ht="34.5" customHeight="1" x14ac:dyDescent="0.25">
      <c r="B451" s="25"/>
      <c r="C451" s="13"/>
      <c r="D451" s="87"/>
      <c r="E451" s="79" t="s">
        <v>73</v>
      </c>
      <c r="F451" s="66" t="s">
        <v>74</v>
      </c>
      <c r="G451" s="8">
        <v>450</v>
      </c>
    </row>
    <row r="452" spans="2:7" ht="18.75" customHeight="1" x14ac:dyDescent="0.25">
      <c r="B452" s="25"/>
      <c r="C452" s="11" t="s">
        <v>485</v>
      </c>
      <c r="D452" s="50"/>
      <c r="E452" s="75"/>
      <c r="F452" s="74" t="s">
        <v>486</v>
      </c>
      <c r="G452" s="8">
        <f>G458+G453</f>
        <v>8255.1688799999993</v>
      </c>
    </row>
    <row r="453" spans="2:7" ht="18.75" customHeight="1" x14ac:dyDescent="0.25">
      <c r="B453" s="25"/>
      <c r="C453" s="11" t="s">
        <v>487</v>
      </c>
      <c r="D453" s="50"/>
      <c r="E453" s="75"/>
      <c r="F453" s="74" t="s">
        <v>488</v>
      </c>
      <c r="G453" s="8">
        <f>G454</f>
        <v>63.668880000000001</v>
      </c>
    </row>
    <row r="454" spans="2:7" ht="18.75" customHeight="1" x14ac:dyDescent="0.25">
      <c r="B454" s="25"/>
      <c r="C454" s="11"/>
      <c r="D454" s="79" t="s">
        <v>364</v>
      </c>
      <c r="E454" s="79"/>
      <c r="F454" s="98" t="s">
        <v>365</v>
      </c>
      <c r="G454" s="8">
        <f>G455</f>
        <v>63.668880000000001</v>
      </c>
    </row>
    <row r="455" spans="2:7" ht="40.5" customHeight="1" x14ac:dyDescent="0.25">
      <c r="B455" s="25"/>
      <c r="C455" s="11"/>
      <c r="D455" s="50" t="s">
        <v>399</v>
      </c>
      <c r="E455" s="71"/>
      <c r="F455" s="63" t="s">
        <v>400</v>
      </c>
      <c r="G455" s="8">
        <f>G456</f>
        <v>63.668880000000001</v>
      </c>
    </row>
    <row r="456" spans="2:7" ht="65.25" customHeight="1" x14ac:dyDescent="0.25">
      <c r="B456" s="25"/>
      <c r="C456" s="11"/>
      <c r="D456" s="50" t="s">
        <v>401</v>
      </c>
      <c r="E456" s="56"/>
      <c r="F456" s="69" t="s">
        <v>402</v>
      </c>
      <c r="G456" s="53">
        <f>G457</f>
        <v>63.668880000000001</v>
      </c>
    </row>
    <row r="457" spans="2:7" ht="32.25" customHeight="1" x14ac:dyDescent="0.25">
      <c r="B457" s="25"/>
      <c r="C457" s="11"/>
      <c r="D457" s="7"/>
      <c r="E457" s="79" t="s">
        <v>73</v>
      </c>
      <c r="F457" s="66" t="s">
        <v>74</v>
      </c>
      <c r="G457" s="53">
        <v>63.668880000000001</v>
      </c>
    </row>
    <row r="458" spans="2:7" ht="18.75" customHeight="1" x14ac:dyDescent="0.25">
      <c r="B458" s="25"/>
      <c r="C458" s="11" t="s">
        <v>489</v>
      </c>
      <c r="D458" s="60"/>
      <c r="E458" s="70"/>
      <c r="F458" s="83" t="s">
        <v>490</v>
      </c>
      <c r="G458" s="8">
        <f>G459</f>
        <v>8191.5</v>
      </c>
    </row>
    <row r="459" spans="2:7" ht="50.25" customHeight="1" x14ac:dyDescent="0.25">
      <c r="B459" s="25"/>
      <c r="C459" s="11"/>
      <c r="D459" s="50" t="s">
        <v>145</v>
      </c>
      <c r="E459" s="11"/>
      <c r="F459" s="10" t="s">
        <v>146</v>
      </c>
      <c r="G459" s="8">
        <f>G460</f>
        <v>8191.5</v>
      </c>
    </row>
    <row r="460" spans="2:7" ht="51" customHeight="1" x14ac:dyDescent="0.25">
      <c r="B460" s="25"/>
      <c r="C460" s="11"/>
      <c r="D460" s="50" t="s">
        <v>147</v>
      </c>
      <c r="E460" s="63"/>
      <c r="F460" s="63" t="s">
        <v>148</v>
      </c>
      <c r="G460" s="8">
        <f>G466+G461</f>
        <v>8191.5</v>
      </c>
    </row>
    <row r="461" spans="2:7" ht="31.5" customHeight="1" x14ac:dyDescent="0.25">
      <c r="B461" s="25"/>
      <c r="C461" s="11"/>
      <c r="D461" s="50" t="s">
        <v>166</v>
      </c>
      <c r="E461" s="89"/>
      <c r="F461" s="90" t="s">
        <v>167</v>
      </c>
      <c r="G461" s="8">
        <f>G462+G464</f>
        <v>1745.5</v>
      </c>
    </row>
    <row r="462" spans="2:7" ht="36.75" customHeight="1" x14ac:dyDescent="0.25">
      <c r="B462" s="25"/>
      <c r="C462" s="11"/>
      <c r="D462" s="50" t="s">
        <v>168</v>
      </c>
      <c r="E462" s="12"/>
      <c r="F462" s="80" t="s">
        <v>169</v>
      </c>
      <c r="G462" s="8">
        <f>G463</f>
        <v>1245.5</v>
      </c>
    </row>
    <row r="463" spans="2:7" ht="33" customHeight="1" x14ac:dyDescent="0.25">
      <c r="B463" s="25"/>
      <c r="C463" s="11"/>
      <c r="D463" s="50"/>
      <c r="E463" s="79" t="s">
        <v>73</v>
      </c>
      <c r="F463" s="66" t="s">
        <v>74</v>
      </c>
      <c r="G463" s="8">
        <v>1245.5</v>
      </c>
    </row>
    <row r="464" spans="2:7" ht="33" customHeight="1" x14ac:dyDescent="0.25">
      <c r="B464" s="25"/>
      <c r="C464" s="11"/>
      <c r="D464" s="50" t="s">
        <v>170</v>
      </c>
      <c r="E464" s="66"/>
      <c r="F464" s="66" t="s">
        <v>171</v>
      </c>
      <c r="G464" s="8">
        <f>G465</f>
        <v>500</v>
      </c>
    </row>
    <row r="465" spans="2:7" ht="35.25" customHeight="1" x14ac:dyDescent="0.25">
      <c r="B465" s="25"/>
      <c r="C465" s="11"/>
      <c r="D465" s="50"/>
      <c r="E465" s="82" t="s">
        <v>152</v>
      </c>
      <c r="F465" s="83" t="s">
        <v>153</v>
      </c>
      <c r="G465" s="8">
        <v>500</v>
      </c>
    </row>
    <row r="466" spans="2:7" ht="50.25" customHeight="1" x14ac:dyDescent="0.25">
      <c r="B466" s="25"/>
      <c r="C466" s="11"/>
      <c r="D466" s="50" t="s">
        <v>174</v>
      </c>
      <c r="E466" s="91"/>
      <c r="F466" s="10" t="s">
        <v>175</v>
      </c>
      <c r="G466" s="8">
        <f>G467</f>
        <v>6446</v>
      </c>
    </row>
    <row r="467" spans="2:7" ht="61.5" customHeight="1" x14ac:dyDescent="0.25">
      <c r="B467" s="25"/>
      <c r="C467" s="11"/>
      <c r="D467" s="50" t="s">
        <v>176</v>
      </c>
      <c r="E467" s="58"/>
      <c r="F467" s="58" t="s">
        <v>177</v>
      </c>
      <c r="G467" s="8">
        <f>G468</f>
        <v>6446</v>
      </c>
    </row>
    <row r="468" spans="2:7" ht="18.75" customHeight="1" x14ac:dyDescent="0.25">
      <c r="B468" s="25"/>
      <c r="C468" s="11"/>
      <c r="D468" s="50"/>
      <c r="E468" s="75">
        <v>800</v>
      </c>
      <c r="F468" s="61" t="s">
        <v>132</v>
      </c>
      <c r="G468" s="8">
        <v>6446</v>
      </c>
    </row>
    <row r="469" spans="2:7" ht="21" customHeight="1" x14ac:dyDescent="0.25">
      <c r="B469" s="25"/>
      <c r="C469" s="11" t="s">
        <v>434</v>
      </c>
      <c r="D469" s="11"/>
      <c r="E469" s="14"/>
      <c r="F469" s="28" t="s">
        <v>435</v>
      </c>
      <c r="G469" s="8">
        <f t="shared" ref="G469:G474" si="2">G470</f>
        <v>100</v>
      </c>
    </row>
    <row r="470" spans="2:7" ht="30.75" customHeight="1" x14ac:dyDescent="0.25">
      <c r="B470" s="25"/>
      <c r="C470" s="75" t="s">
        <v>436</v>
      </c>
      <c r="D470" s="93"/>
      <c r="E470" s="87"/>
      <c r="F470" s="61" t="s">
        <v>437</v>
      </c>
      <c r="G470" s="8">
        <f t="shared" si="2"/>
        <v>100</v>
      </c>
    </row>
    <row r="471" spans="2:7" ht="49.5" customHeight="1" x14ac:dyDescent="0.25">
      <c r="B471" s="25"/>
      <c r="C471" s="75"/>
      <c r="D471" s="50" t="s">
        <v>145</v>
      </c>
      <c r="E471" s="11"/>
      <c r="F471" s="10" t="s">
        <v>146</v>
      </c>
      <c r="G471" s="8">
        <f t="shared" si="2"/>
        <v>100</v>
      </c>
    </row>
    <row r="472" spans="2:7" ht="22.5" customHeight="1" x14ac:dyDescent="0.25">
      <c r="B472" s="25"/>
      <c r="C472" s="75"/>
      <c r="D472" s="50" t="s">
        <v>178</v>
      </c>
      <c r="E472" s="75"/>
      <c r="F472" s="63" t="s">
        <v>179</v>
      </c>
      <c r="G472" s="8">
        <f t="shared" si="2"/>
        <v>100</v>
      </c>
    </row>
    <row r="473" spans="2:7" ht="27.75" customHeight="1" x14ac:dyDescent="0.25">
      <c r="B473" s="25"/>
      <c r="C473" s="75"/>
      <c r="D473" s="104" t="s">
        <v>180</v>
      </c>
      <c r="E473" s="120"/>
      <c r="F473" s="92" t="s">
        <v>181</v>
      </c>
      <c r="G473" s="53">
        <f t="shared" si="2"/>
        <v>100</v>
      </c>
    </row>
    <row r="474" spans="2:7" ht="37.5" customHeight="1" x14ac:dyDescent="0.25">
      <c r="B474" s="25"/>
      <c r="C474" s="75"/>
      <c r="D474" s="50" t="s">
        <v>182</v>
      </c>
      <c r="E474" s="85"/>
      <c r="F474" s="85" t="s">
        <v>183</v>
      </c>
      <c r="G474" s="8">
        <f t="shared" si="2"/>
        <v>100</v>
      </c>
    </row>
    <row r="475" spans="2:7" ht="36.75" customHeight="1" x14ac:dyDescent="0.25">
      <c r="B475" s="25"/>
      <c r="C475" s="75"/>
      <c r="D475" s="50"/>
      <c r="E475" s="79" t="s">
        <v>73</v>
      </c>
      <c r="F475" s="66" t="s">
        <v>74</v>
      </c>
      <c r="G475" s="8">
        <v>100</v>
      </c>
    </row>
    <row r="476" spans="2:7" ht="20.25" customHeight="1" x14ac:dyDescent="0.25">
      <c r="B476" s="25"/>
      <c r="C476" s="11" t="s">
        <v>438</v>
      </c>
      <c r="D476" s="11"/>
      <c r="E476" s="14"/>
      <c r="F476" s="28" t="s">
        <v>439</v>
      </c>
      <c r="G476" s="8">
        <f t="shared" ref="G476:G481" si="3">G477</f>
        <v>3987.2</v>
      </c>
    </row>
    <row r="477" spans="2:7" ht="16.5" customHeight="1" x14ac:dyDescent="0.25">
      <c r="B477" s="25"/>
      <c r="C477" s="11" t="s">
        <v>440</v>
      </c>
      <c r="D477" s="13"/>
      <c r="E477" s="29"/>
      <c r="F477" s="10" t="s">
        <v>441</v>
      </c>
      <c r="G477" s="8">
        <f t="shared" si="3"/>
        <v>3987.2</v>
      </c>
    </row>
    <row r="478" spans="2:7" ht="47.25" customHeight="1" x14ac:dyDescent="0.25">
      <c r="B478" s="25"/>
      <c r="C478" s="75"/>
      <c r="D478" s="50" t="s">
        <v>145</v>
      </c>
      <c r="E478" s="10"/>
      <c r="F478" s="10" t="s">
        <v>491</v>
      </c>
      <c r="G478" s="8">
        <f t="shared" si="3"/>
        <v>3987.2</v>
      </c>
    </row>
    <row r="479" spans="2:7" ht="54" customHeight="1" x14ac:dyDescent="0.25">
      <c r="B479" s="25"/>
      <c r="C479" s="75"/>
      <c r="D479" s="50" t="s">
        <v>147</v>
      </c>
      <c r="E479" s="63"/>
      <c r="F479" s="63" t="s">
        <v>148</v>
      </c>
      <c r="G479" s="8">
        <f t="shared" si="3"/>
        <v>3987.2</v>
      </c>
    </row>
    <row r="480" spans="2:7" ht="47.25" customHeight="1" x14ac:dyDescent="0.25">
      <c r="B480" s="25"/>
      <c r="C480" s="75"/>
      <c r="D480" s="50" t="s">
        <v>149</v>
      </c>
      <c r="E480" s="80"/>
      <c r="F480" s="80" t="s">
        <v>492</v>
      </c>
      <c r="G480" s="8">
        <f t="shared" si="3"/>
        <v>3987.2</v>
      </c>
    </row>
    <row r="481" spans="2:7" ht="60.75" customHeight="1" x14ac:dyDescent="0.25">
      <c r="B481" s="25"/>
      <c r="C481" s="75"/>
      <c r="D481" s="50" t="s">
        <v>151</v>
      </c>
      <c r="E481" s="81"/>
      <c r="F481" s="81" t="s">
        <v>537</v>
      </c>
      <c r="G481" s="8">
        <f t="shared" si="3"/>
        <v>3987.2</v>
      </c>
    </row>
    <row r="482" spans="2:7" ht="31.5" customHeight="1" x14ac:dyDescent="0.25">
      <c r="B482" s="25"/>
      <c r="C482" s="75"/>
      <c r="D482" s="50"/>
      <c r="E482" s="82" t="s">
        <v>152</v>
      </c>
      <c r="F482" s="83" t="s">
        <v>153</v>
      </c>
      <c r="G482" s="8">
        <v>3987.2</v>
      </c>
    </row>
    <row r="483" spans="2:7" ht="15" x14ac:dyDescent="0.25">
      <c r="B483" s="25"/>
      <c r="C483" s="11">
        <v>1000</v>
      </c>
      <c r="D483" s="14"/>
      <c r="E483" s="14"/>
      <c r="F483" s="28" t="s">
        <v>457</v>
      </c>
      <c r="G483" s="8">
        <f>G484+G494+G489</f>
        <v>10228.95024</v>
      </c>
    </row>
    <row r="484" spans="2:7" ht="15" x14ac:dyDescent="0.25">
      <c r="B484" s="25"/>
      <c r="C484" s="75">
        <v>1001</v>
      </c>
      <c r="D484" s="75"/>
      <c r="E484" s="75"/>
      <c r="F484" s="121" t="s">
        <v>493</v>
      </c>
      <c r="G484" s="53">
        <f>G485</f>
        <v>2442.3000000000002</v>
      </c>
    </row>
    <row r="485" spans="2:7" ht="17.25" customHeight="1" x14ac:dyDescent="0.25">
      <c r="B485" s="25"/>
      <c r="C485" s="75"/>
      <c r="D485" s="79" t="s">
        <v>364</v>
      </c>
      <c r="E485" s="79"/>
      <c r="F485" s="98" t="s">
        <v>365</v>
      </c>
      <c r="G485" s="53">
        <f>G486</f>
        <v>2442.3000000000002</v>
      </c>
    </row>
    <row r="486" spans="2:7" ht="31.15" customHeight="1" x14ac:dyDescent="0.25">
      <c r="B486" s="25"/>
      <c r="C486" s="75"/>
      <c r="D486" s="50" t="s">
        <v>399</v>
      </c>
      <c r="E486" s="71"/>
      <c r="F486" s="63" t="s">
        <v>400</v>
      </c>
      <c r="G486" s="53">
        <f>G487</f>
        <v>2442.3000000000002</v>
      </c>
    </row>
    <row r="487" spans="2:7" ht="48" customHeight="1" x14ac:dyDescent="0.25">
      <c r="B487" s="25"/>
      <c r="C487" s="75"/>
      <c r="D487" s="50" t="s">
        <v>417</v>
      </c>
      <c r="E487" s="63"/>
      <c r="F487" s="63" t="s">
        <v>418</v>
      </c>
      <c r="G487" s="53">
        <f>G488</f>
        <v>2442.3000000000002</v>
      </c>
    </row>
    <row r="488" spans="2:7" ht="31.5" customHeight="1" x14ac:dyDescent="0.25">
      <c r="B488" s="25"/>
      <c r="C488" s="75"/>
      <c r="D488" s="75"/>
      <c r="E488" s="56" t="s">
        <v>65</v>
      </c>
      <c r="F488" s="69" t="s">
        <v>66</v>
      </c>
      <c r="G488" s="53">
        <v>2442.3000000000002</v>
      </c>
    </row>
    <row r="489" spans="2:7" ht="21" customHeight="1" x14ac:dyDescent="0.25">
      <c r="B489" s="25"/>
      <c r="C489" s="11">
        <v>1003</v>
      </c>
      <c r="D489" s="11"/>
      <c r="E489" s="14"/>
      <c r="F489" s="10" t="s">
        <v>458</v>
      </c>
      <c r="G489" s="53">
        <f>G490</f>
        <v>1301.58</v>
      </c>
    </row>
    <row r="490" spans="2:7" ht="16.5" customHeight="1" x14ac:dyDescent="0.25">
      <c r="B490" s="25"/>
      <c r="C490" s="75"/>
      <c r="D490" s="79" t="s">
        <v>364</v>
      </c>
      <c r="E490" s="79"/>
      <c r="F490" s="98" t="s">
        <v>365</v>
      </c>
      <c r="G490" s="53">
        <f>G491</f>
        <v>1301.58</v>
      </c>
    </row>
    <row r="491" spans="2:7" ht="33.75" customHeight="1" x14ac:dyDescent="0.25">
      <c r="B491" s="25"/>
      <c r="C491" s="75"/>
      <c r="D491" s="50" t="s">
        <v>399</v>
      </c>
      <c r="E491" s="71"/>
      <c r="F491" s="63" t="s">
        <v>400</v>
      </c>
      <c r="G491" s="53">
        <f>G492</f>
        <v>1301.58</v>
      </c>
    </row>
    <row r="492" spans="2:7" ht="102.75" customHeight="1" x14ac:dyDescent="0.25">
      <c r="B492" s="25"/>
      <c r="C492" s="75"/>
      <c r="D492" s="105" t="s">
        <v>525</v>
      </c>
      <c r="E492" s="106"/>
      <c r="F492" s="107" t="s">
        <v>524</v>
      </c>
      <c r="G492" s="53">
        <f>G493</f>
        <v>1301.58</v>
      </c>
    </row>
    <row r="493" spans="2:7" ht="31.5" customHeight="1" x14ac:dyDescent="0.25">
      <c r="B493" s="25"/>
      <c r="C493" s="75"/>
      <c r="D493" s="71"/>
      <c r="E493" s="56" t="s">
        <v>65</v>
      </c>
      <c r="F493" s="69" t="s">
        <v>66</v>
      </c>
      <c r="G493" s="53">
        <v>1301.58</v>
      </c>
    </row>
    <row r="494" spans="2:7" ht="18.75" customHeight="1" x14ac:dyDescent="0.25">
      <c r="B494" s="25"/>
      <c r="C494" s="75">
        <v>1004</v>
      </c>
      <c r="D494" s="75"/>
      <c r="E494" s="56"/>
      <c r="F494" s="69" t="s">
        <v>460</v>
      </c>
      <c r="G494" s="53">
        <f>G495</f>
        <v>6485.07024</v>
      </c>
    </row>
    <row r="495" spans="2:7" ht="22.5" customHeight="1" x14ac:dyDescent="0.25">
      <c r="B495" s="25"/>
      <c r="C495" s="75"/>
      <c r="D495" s="79" t="s">
        <v>364</v>
      </c>
      <c r="E495" s="79"/>
      <c r="F495" s="98" t="s">
        <v>365</v>
      </c>
      <c r="G495" s="53">
        <f>G496</f>
        <v>6485.07024</v>
      </c>
    </row>
    <row r="496" spans="2:7" ht="31.5" customHeight="1" x14ac:dyDescent="0.25">
      <c r="B496" s="25"/>
      <c r="C496" s="75"/>
      <c r="D496" s="50" t="s">
        <v>399</v>
      </c>
      <c r="E496" s="71"/>
      <c r="F496" s="63" t="s">
        <v>400</v>
      </c>
      <c r="G496" s="53">
        <f>G497</f>
        <v>6485.07024</v>
      </c>
    </row>
    <row r="497" spans="2:35" ht="108.75" customHeight="1" x14ac:dyDescent="0.25">
      <c r="B497" s="25"/>
      <c r="C497" s="75"/>
      <c r="D497" s="50" t="s">
        <v>403</v>
      </c>
      <c r="E497" s="79"/>
      <c r="F497" s="66" t="s">
        <v>404</v>
      </c>
      <c r="G497" s="53">
        <f>G498</f>
        <v>6485.07024</v>
      </c>
    </row>
    <row r="498" spans="2:35" ht="36.75" customHeight="1" x14ac:dyDescent="0.25">
      <c r="B498" s="25"/>
      <c r="C498" s="75"/>
      <c r="D498" s="7"/>
      <c r="E498" s="79" t="s">
        <v>152</v>
      </c>
      <c r="F498" s="83" t="s">
        <v>153</v>
      </c>
      <c r="G498" s="53">
        <v>6485.07024</v>
      </c>
    </row>
    <row r="499" spans="2:35" ht="34.5" customHeight="1" x14ac:dyDescent="0.2">
      <c r="B499" s="115">
        <v>580</v>
      </c>
      <c r="C499" s="75"/>
      <c r="D499" s="7"/>
      <c r="E499" s="60"/>
      <c r="F499" s="13" t="s">
        <v>494</v>
      </c>
      <c r="G499" s="114">
        <f>G500</f>
        <v>1813.8</v>
      </c>
    </row>
    <row r="500" spans="2:35" ht="15" x14ac:dyDescent="0.25">
      <c r="B500" s="25"/>
      <c r="C500" s="11" t="s">
        <v>425</v>
      </c>
      <c r="D500" s="11"/>
      <c r="E500" s="14"/>
      <c r="F500" s="112" t="s">
        <v>426</v>
      </c>
      <c r="G500" s="53">
        <f>G501</f>
        <v>1813.8</v>
      </c>
    </row>
    <row r="501" spans="2:35" ht="51" customHeight="1" x14ac:dyDescent="0.25">
      <c r="B501" s="25"/>
      <c r="C501" s="9" t="s">
        <v>495</v>
      </c>
      <c r="D501" s="11"/>
      <c r="E501" s="14"/>
      <c r="F501" s="58" t="s">
        <v>496</v>
      </c>
      <c r="G501" s="8">
        <f>G502</f>
        <v>1813.8</v>
      </c>
    </row>
    <row r="502" spans="2:35" ht="19.5" customHeight="1" x14ac:dyDescent="0.25">
      <c r="B502" s="25"/>
      <c r="C502" s="9"/>
      <c r="D502" s="79" t="s">
        <v>364</v>
      </c>
      <c r="E502" s="79"/>
      <c r="F502" s="113" t="s">
        <v>365</v>
      </c>
      <c r="G502" s="8">
        <f>G503</f>
        <v>1813.8</v>
      </c>
    </row>
    <row r="503" spans="2:35" ht="32.25" customHeight="1" x14ac:dyDescent="0.25">
      <c r="B503" s="25"/>
      <c r="C503" s="9"/>
      <c r="D503" s="50" t="s">
        <v>366</v>
      </c>
      <c r="E503" s="15"/>
      <c r="F503" s="63" t="s">
        <v>367</v>
      </c>
      <c r="G503" s="53">
        <f>G504+G506+G510</f>
        <v>1813.8</v>
      </c>
    </row>
    <row r="504" spans="2:35" ht="32.25" customHeight="1" x14ac:dyDescent="0.25">
      <c r="B504" s="25"/>
      <c r="C504" s="9"/>
      <c r="D504" s="50" t="s">
        <v>370</v>
      </c>
      <c r="E504" s="15"/>
      <c r="F504" s="63" t="s">
        <v>371</v>
      </c>
      <c r="G504" s="53">
        <f>G505</f>
        <v>754.8</v>
      </c>
    </row>
    <row r="505" spans="2:35" ht="80.25" customHeight="1" x14ac:dyDescent="0.25">
      <c r="B505" s="25"/>
      <c r="C505" s="9"/>
      <c r="D505" s="50"/>
      <c r="E505" s="79" t="s">
        <v>250</v>
      </c>
      <c r="F505" s="66" t="s">
        <v>251</v>
      </c>
      <c r="G505" s="53">
        <v>754.8</v>
      </c>
    </row>
    <row r="506" spans="2:35" ht="32.25" customHeight="1" x14ac:dyDescent="0.25">
      <c r="B506" s="25"/>
      <c r="C506" s="9"/>
      <c r="D506" s="50" t="s">
        <v>376</v>
      </c>
      <c r="E506" s="71"/>
      <c r="F506" s="63" t="s">
        <v>277</v>
      </c>
      <c r="G506" s="8">
        <f>G507+G508+G509</f>
        <v>605.80000000000007</v>
      </c>
      <c r="AI506" s="27"/>
    </row>
    <row r="507" spans="2:35" ht="79.5" customHeight="1" x14ac:dyDescent="0.25">
      <c r="B507" s="25"/>
      <c r="C507" s="93"/>
      <c r="D507" s="75"/>
      <c r="E507" s="79" t="s">
        <v>250</v>
      </c>
      <c r="F507" s="66" t="s">
        <v>251</v>
      </c>
      <c r="G507" s="8">
        <v>508.84500000000003</v>
      </c>
    </row>
    <row r="508" spans="2:35" ht="33" customHeight="1" x14ac:dyDescent="0.25">
      <c r="B508" s="25"/>
      <c r="C508" s="93"/>
      <c r="D508" s="60"/>
      <c r="E508" s="79" t="s">
        <v>73</v>
      </c>
      <c r="F508" s="66" t="s">
        <v>74</v>
      </c>
      <c r="G508" s="8">
        <v>96.22</v>
      </c>
    </row>
    <row r="509" spans="2:35" ht="17.25" customHeight="1" x14ac:dyDescent="0.25">
      <c r="B509" s="25"/>
      <c r="C509" s="93"/>
      <c r="D509" s="60"/>
      <c r="E509" s="75">
        <v>800</v>
      </c>
      <c r="F509" s="61" t="s">
        <v>132</v>
      </c>
      <c r="G509" s="8">
        <v>0.73499999999999999</v>
      </c>
    </row>
    <row r="510" spans="2:35" ht="40.5" customHeight="1" x14ac:dyDescent="0.25">
      <c r="B510" s="25"/>
      <c r="C510" s="93"/>
      <c r="D510" s="50" t="s">
        <v>377</v>
      </c>
      <c r="E510" s="63"/>
      <c r="F510" s="63" t="s">
        <v>378</v>
      </c>
      <c r="G510" s="8">
        <f>G511+G512</f>
        <v>453.20000000000005</v>
      </c>
    </row>
    <row r="511" spans="2:35" ht="78" customHeight="1" x14ac:dyDescent="0.25">
      <c r="B511" s="25"/>
      <c r="C511" s="93"/>
      <c r="D511" s="75"/>
      <c r="E511" s="79" t="s">
        <v>250</v>
      </c>
      <c r="F511" s="66" t="s">
        <v>251</v>
      </c>
      <c r="G511" s="8">
        <v>370.84500000000003</v>
      </c>
    </row>
    <row r="512" spans="2:35" ht="32.25" customHeight="1" x14ac:dyDescent="0.25">
      <c r="B512" s="25"/>
      <c r="C512" s="93"/>
      <c r="D512" s="75"/>
      <c r="E512" s="79" t="s">
        <v>73</v>
      </c>
      <c r="F512" s="66" t="s">
        <v>74</v>
      </c>
      <c r="G512" s="8">
        <v>82.355000000000004</v>
      </c>
    </row>
    <row r="513" spans="2:7" ht="37.5" customHeight="1" x14ac:dyDescent="0.2">
      <c r="B513" s="122">
        <v>980</v>
      </c>
      <c r="C513" s="25"/>
      <c r="D513" s="82"/>
      <c r="E513" s="75"/>
      <c r="F513" s="13" t="s">
        <v>497</v>
      </c>
      <c r="G513" s="114">
        <f>G514+G556+G536+G545</f>
        <v>59705.846239999999</v>
      </c>
    </row>
    <row r="514" spans="2:7" ht="15" x14ac:dyDescent="0.25">
      <c r="B514" s="25"/>
      <c r="C514" s="11" t="s">
        <v>425</v>
      </c>
      <c r="D514" s="11"/>
      <c r="E514" s="14"/>
      <c r="F514" s="112" t="s">
        <v>426</v>
      </c>
      <c r="G514" s="8">
        <f>G515+G525+G531</f>
        <v>19044</v>
      </c>
    </row>
    <row r="515" spans="2:7" ht="49.5" customHeight="1" x14ac:dyDescent="0.25">
      <c r="B515" s="25"/>
      <c r="C515" s="9" t="s">
        <v>495</v>
      </c>
      <c r="D515" s="11"/>
      <c r="E515" s="14"/>
      <c r="F515" s="58" t="s">
        <v>496</v>
      </c>
      <c r="G515" s="8">
        <f>G516</f>
        <v>6249.9</v>
      </c>
    </row>
    <row r="516" spans="2:7" ht="61.5" customHeight="1" x14ac:dyDescent="0.25">
      <c r="B516" s="25"/>
      <c r="C516" s="9"/>
      <c r="D516" s="50" t="s">
        <v>258</v>
      </c>
      <c r="E516" s="63"/>
      <c r="F516" s="63" t="s">
        <v>498</v>
      </c>
      <c r="G516" s="8">
        <f>G517</f>
        <v>6249.9</v>
      </c>
    </row>
    <row r="517" spans="2:7" ht="32.25" customHeight="1" x14ac:dyDescent="0.25">
      <c r="B517" s="25"/>
      <c r="C517" s="9"/>
      <c r="D517" s="50" t="s">
        <v>272</v>
      </c>
      <c r="E517" s="58"/>
      <c r="F517" s="58" t="s">
        <v>273</v>
      </c>
      <c r="G517" s="8">
        <f>G518</f>
        <v>6249.9</v>
      </c>
    </row>
    <row r="518" spans="2:7" ht="37.5" customHeight="1" x14ac:dyDescent="0.25">
      <c r="B518" s="25"/>
      <c r="C518" s="9"/>
      <c r="D518" s="50" t="s">
        <v>274</v>
      </c>
      <c r="E518" s="63"/>
      <c r="F518" s="63" t="s">
        <v>275</v>
      </c>
      <c r="G518" s="8">
        <f>G519+G522</f>
        <v>6249.9</v>
      </c>
    </row>
    <row r="519" spans="2:7" ht="30" customHeight="1" x14ac:dyDescent="0.25">
      <c r="B519" s="25"/>
      <c r="C519" s="9"/>
      <c r="D519" s="50" t="s">
        <v>276</v>
      </c>
      <c r="E519" s="63"/>
      <c r="F519" s="63" t="s">
        <v>277</v>
      </c>
      <c r="G519" s="8">
        <f>G520+G521</f>
        <v>6101.2</v>
      </c>
    </row>
    <row r="520" spans="2:7" ht="80.25" customHeight="1" x14ac:dyDescent="0.25">
      <c r="B520" s="25"/>
      <c r="C520" s="9"/>
      <c r="D520" s="11"/>
      <c r="E520" s="75">
        <v>100</v>
      </c>
      <c r="F520" s="66" t="s">
        <v>251</v>
      </c>
      <c r="G520" s="8">
        <v>5663.2489999999998</v>
      </c>
    </row>
    <row r="521" spans="2:7" ht="30" x14ac:dyDescent="0.25">
      <c r="B521" s="25"/>
      <c r="C521" s="9"/>
      <c r="D521" s="11"/>
      <c r="E521" s="75">
        <v>200</v>
      </c>
      <c r="F521" s="66" t="s">
        <v>74</v>
      </c>
      <c r="G521" s="8">
        <v>437.95100000000002</v>
      </c>
    </row>
    <row r="522" spans="2:7" ht="30" x14ac:dyDescent="0.25">
      <c r="B522" s="25"/>
      <c r="C522" s="9"/>
      <c r="D522" s="50" t="s">
        <v>278</v>
      </c>
      <c r="E522" s="61"/>
      <c r="F522" s="61" t="s">
        <v>279</v>
      </c>
      <c r="G522" s="8">
        <f>G523+G524</f>
        <v>148.69999999999999</v>
      </c>
    </row>
    <row r="523" spans="2:7" ht="75" x14ac:dyDescent="0.25">
      <c r="B523" s="25"/>
      <c r="C523" s="9"/>
      <c r="D523" s="75"/>
      <c r="E523" s="79" t="s">
        <v>250</v>
      </c>
      <c r="F523" s="66" t="s">
        <v>251</v>
      </c>
      <c r="G523" s="8">
        <v>119</v>
      </c>
    </row>
    <row r="524" spans="2:7" ht="39.75" customHeight="1" x14ac:dyDescent="0.25">
      <c r="B524" s="25"/>
      <c r="C524" s="9"/>
      <c r="D524" s="75"/>
      <c r="E524" s="79" t="s">
        <v>73</v>
      </c>
      <c r="F524" s="66" t="s">
        <v>74</v>
      </c>
      <c r="G524" s="8">
        <v>29.7</v>
      </c>
    </row>
    <row r="525" spans="2:7" ht="15" x14ac:dyDescent="0.25">
      <c r="B525" s="25"/>
      <c r="C525" s="75" t="s">
        <v>499</v>
      </c>
      <c r="D525" s="75"/>
      <c r="E525" s="75"/>
      <c r="F525" s="61" t="s">
        <v>500</v>
      </c>
      <c r="G525" s="53">
        <f>G526</f>
        <v>800</v>
      </c>
    </row>
    <row r="526" spans="2:7" ht="60" x14ac:dyDescent="0.25">
      <c r="B526" s="25"/>
      <c r="C526" s="75"/>
      <c r="D526" s="50" t="s">
        <v>258</v>
      </c>
      <c r="E526" s="63"/>
      <c r="F526" s="63" t="s">
        <v>498</v>
      </c>
      <c r="G526" s="53">
        <f>G527</f>
        <v>800</v>
      </c>
    </row>
    <row r="527" spans="2:7" ht="36.75" customHeight="1" x14ac:dyDescent="0.25">
      <c r="B527" s="25"/>
      <c r="C527" s="75"/>
      <c r="D527" s="50" t="s">
        <v>260</v>
      </c>
      <c r="E527" s="58"/>
      <c r="F527" s="58" t="s">
        <v>261</v>
      </c>
      <c r="G527" s="53">
        <f>G528</f>
        <v>800</v>
      </c>
    </row>
    <row r="528" spans="2:7" ht="66.75" customHeight="1" x14ac:dyDescent="0.25">
      <c r="B528" s="25"/>
      <c r="C528" s="75"/>
      <c r="D528" s="50" t="s">
        <v>262</v>
      </c>
      <c r="E528" s="10"/>
      <c r="F528" s="10" t="s">
        <v>263</v>
      </c>
      <c r="G528" s="53">
        <f>G529</f>
        <v>800</v>
      </c>
    </row>
    <row r="529" spans="2:7" ht="30" x14ac:dyDescent="0.25">
      <c r="B529" s="25"/>
      <c r="C529" s="75"/>
      <c r="D529" s="50" t="s">
        <v>264</v>
      </c>
      <c r="E529" s="98"/>
      <c r="F529" s="98" t="s">
        <v>265</v>
      </c>
      <c r="G529" s="53">
        <f>G530</f>
        <v>800</v>
      </c>
    </row>
    <row r="530" spans="2:7" ht="15" x14ac:dyDescent="0.25">
      <c r="B530" s="25"/>
      <c r="C530" s="75"/>
      <c r="D530" s="102"/>
      <c r="E530" s="75">
        <v>800</v>
      </c>
      <c r="F530" s="61" t="s">
        <v>132</v>
      </c>
      <c r="G530" s="53">
        <v>800</v>
      </c>
    </row>
    <row r="531" spans="2:7" ht="15" x14ac:dyDescent="0.25">
      <c r="B531" s="25"/>
      <c r="C531" s="75" t="s">
        <v>429</v>
      </c>
      <c r="D531" s="75"/>
      <c r="E531" s="75"/>
      <c r="F531" s="61" t="s">
        <v>430</v>
      </c>
      <c r="G531" s="53">
        <f>G532</f>
        <v>11994.1</v>
      </c>
    </row>
    <row r="532" spans="2:7" ht="15" x14ac:dyDescent="0.2">
      <c r="B532" s="25"/>
      <c r="C532" s="75"/>
      <c r="D532" s="79" t="s">
        <v>364</v>
      </c>
      <c r="E532" s="79"/>
      <c r="F532" s="98" t="s">
        <v>365</v>
      </c>
      <c r="G532" s="123">
        <f>G533</f>
        <v>11994.1</v>
      </c>
    </row>
    <row r="533" spans="2:7" ht="33.75" customHeight="1" x14ac:dyDescent="0.2">
      <c r="B533" s="25"/>
      <c r="C533" s="75"/>
      <c r="D533" s="50" t="s">
        <v>399</v>
      </c>
      <c r="E533" s="71"/>
      <c r="F533" s="63" t="s">
        <v>400</v>
      </c>
      <c r="G533" s="123">
        <f>G534</f>
        <v>11994.1</v>
      </c>
    </row>
    <row r="534" spans="2:7" ht="66" customHeight="1" x14ac:dyDescent="0.25">
      <c r="B534" s="25"/>
      <c r="C534" s="75"/>
      <c r="D534" s="50" t="s">
        <v>413</v>
      </c>
      <c r="E534" s="75"/>
      <c r="F534" s="108" t="s">
        <v>414</v>
      </c>
      <c r="G534" s="53">
        <f>G535</f>
        <v>11994.1</v>
      </c>
    </row>
    <row r="535" spans="2:7" ht="15" x14ac:dyDescent="0.25">
      <c r="B535" s="25"/>
      <c r="C535" s="75"/>
      <c r="D535" s="7"/>
      <c r="E535" s="75">
        <v>800</v>
      </c>
      <c r="F535" s="61" t="s">
        <v>132</v>
      </c>
      <c r="G535" s="53">
        <v>11994.1</v>
      </c>
    </row>
    <row r="536" spans="2:7" ht="15" x14ac:dyDescent="0.25">
      <c r="B536" s="25"/>
      <c r="C536" s="11" t="s">
        <v>472</v>
      </c>
      <c r="D536" s="14"/>
      <c r="E536" s="14"/>
      <c r="F536" s="118" t="s">
        <v>473</v>
      </c>
      <c r="G536" s="53">
        <f t="shared" ref="G536:G543" si="4">G537</f>
        <v>3464.2232400000003</v>
      </c>
    </row>
    <row r="537" spans="2:7" ht="15" x14ac:dyDescent="0.25">
      <c r="B537" s="25"/>
      <c r="C537" s="11" t="s">
        <v>481</v>
      </c>
      <c r="D537" s="29"/>
      <c r="E537" s="14"/>
      <c r="F537" s="73" t="s">
        <v>482</v>
      </c>
      <c r="G537" s="53">
        <f t="shared" si="4"/>
        <v>3464.2232400000003</v>
      </c>
    </row>
    <row r="538" spans="2:7" ht="60" x14ac:dyDescent="0.25">
      <c r="B538" s="25"/>
      <c r="C538" s="75"/>
      <c r="D538" s="50" t="s">
        <v>145</v>
      </c>
      <c r="E538" s="11"/>
      <c r="F538" s="10" t="s">
        <v>146</v>
      </c>
      <c r="G538" s="53">
        <f t="shared" si="4"/>
        <v>3464.2232400000003</v>
      </c>
    </row>
    <row r="539" spans="2:7" ht="45" x14ac:dyDescent="0.25">
      <c r="B539" s="25"/>
      <c r="C539" s="75"/>
      <c r="D539" s="50" t="s">
        <v>147</v>
      </c>
      <c r="E539" s="63"/>
      <c r="F539" s="63" t="s">
        <v>148</v>
      </c>
      <c r="G539" s="53">
        <f t="shared" si="4"/>
        <v>3464.2232400000003</v>
      </c>
    </row>
    <row r="540" spans="2:7" ht="45" x14ac:dyDescent="0.25">
      <c r="B540" s="25"/>
      <c r="C540" s="75"/>
      <c r="D540" s="50" t="s">
        <v>154</v>
      </c>
      <c r="E540" s="84"/>
      <c r="F540" s="85" t="s">
        <v>155</v>
      </c>
      <c r="G540" s="53">
        <f>G543+G541</f>
        <v>3464.2232400000003</v>
      </c>
    </row>
    <row r="541" spans="2:7" ht="38.25" customHeight="1" x14ac:dyDescent="0.25">
      <c r="B541" s="25"/>
      <c r="C541" s="75"/>
      <c r="D541" s="50" t="s">
        <v>544</v>
      </c>
      <c r="E541" s="58"/>
      <c r="F541" s="58" t="s">
        <v>545</v>
      </c>
      <c r="G541" s="8">
        <f>G542</f>
        <v>2355.9232400000001</v>
      </c>
    </row>
    <row r="542" spans="2:7" ht="15" x14ac:dyDescent="0.25">
      <c r="B542" s="25"/>
      <c r="C542" s="75"/>
      <c r="D542" s="87"/>
      <c r="E542" s="60" t="s">
        <v>164</v>
      </c>
      <c r="F542" s="61" t="s">
        <v>165</v>
      </c>
      <c r="G542" s="8">
        <v>2355.9232400000001</v>
      </c>
    </row>
    <row r="543" spans="2:7" ht="60" x14ac:dyDescent="0.25">
      <c r="B543" s="25"/>
      <c r="C543" s="75"/>
      <c r="D543" s="50" t="s">
        <v>162</v>
      </c>
      <c r="E543" s="88"/>
      <c r="F543" s="88" t="s">
        <v>163</v>
      </c>
      <c r="G543" s="8">
        <f t="shared" si="4"/>
        <v>1108.3</v>
      </c>
    </row>
    <row r="544" spans="2:7" ht="15" x14ac:dyDescent="0.25">
      <c r="B544" s="25"/>
      <c r="C544" s="75"/>
      <c r="D544" s="87"/>
      <c r="E544" s="60" t="s">
        <v>164</v>
      </c>
      <c r="F544" s="61" t="s">
        <v>165</v>
      </c>
      <c r="G544" s="8">
        <v>1108.3</v>
      </c>
    </row>
    <row r="545" spans="2:7" ht="15" x14ac:dyDescent="0.25">
      <c r="B545" s="25"/>
      <c r="C545" s="11" t="s">
        <v>485</v>
      </c>
      <c r="D545" s="50"/>
      <c r="E545" s="75"/>
      <c r="F545" s="74" t="s">
        <v>486</v>
      </c>
      <c r="G545" s="8">
        <f>G546+G551</f>
        <v>779.52299999999991</v>
      </c>
    </row>
    <row r="546" spans="2:7" ht="15" x14ac:dyDescent="0.25">
      <c r="B546" s="25"/>
      <c r="C546" s="11" t="s">
        <v>489</v>
      </c>
      <c r="D546" s="60"/>
      <c r="E546" s="70"/>
      <c r="F546" s="83" t="s">
        <v>490</v>
      </c>
      <c r="G546" s="8">
        <f>G547</f>
        <v>326.2</v>
      </c>
    </row>
    <row r="547" spans="2:7" ht="15" x14ac:dyDescent="0.25">
      <c r="B547" s="25"/>
      <c r="C547" s="75"/>
      <c r="D547" s="79" t="s">
        <v>364</v>
      </c>
      <c r="E547" s="79"/>
      <c r="F547" s="98" t="s">
        <v>365</v>
      </c>
      <c r="G547" s="8">
        <f>G548</f>
        <v>326.2</v>
      </c>
    </row>
    <row r="548" spans="2:7" ht="30" x14ac:dyDescent="0.25">
      <c r="B548" s="25"/>
      <c r="C548" s="75"/>
      <c r="D548" s="50" t="s">
        <v>399</v>
      </c>
      <c r="E548" s="71"/>
      <c r="F548" s="63" t="s">
        <v>400</v>
      </c>
      <c r="G548" s="8">
        <f>G549</f>
        <v>326.2</v>
      </c>
    </row>
    <row r="549" spans="2:7" ht="45" x14ac:dyDescent="0.25">
      <c r="B549" s="25"/>
      <c r="C549" s="75"/>
      <c r="D549" s="50" t="s">
        <v>548</v>
      </c>
      <c r="E549" s="75"/>
      <c r="F549" s="63" t="s">
        <v>549</v>
      </c>
      <c r="G549" s="8">
        <f>G550</f>
        <v>326.2</v>
      </c>
    </row>
    <row r="550" spans="2:7" ht="15" x14ac:dyDescent="0.25">
      <c r="B550" s="25"/>
      <c r="C550" s="75"/>
      <c r="D550" s="104"/>
      <c r="E550" s="60" t="s">
        <v>164</v>
      </c>
      <c r="F550" s="61" t="s">
        <v>165</v>
      </c>
      <c r="G550" s="8">
        <v>326.2</v>
      </c>
    </row>
    <row r="551" spans="2:7" ht="15" x14ac:dyDescent="0.25">
      <c r="B551" s="25"/>
      <c r="C551" s="11" t="s">
        <v>550</v>
      </c>
      <c r="D551" s="104"/>
      <c r="E551" s="60"/>
      <c r="F551" s="61" t="s">
        <v>551</v>
      </c>
      <c r="G551" s="8">
        <f>G552</f>
        <v>453.32299999999998</v>
      </c>
    </row>
    <row r="552" spans="2:7" ht="15" x14ac:dyDescent="0.25">
      <c r="B552" s="25"/>
      <c r="C552" s="75"/>
      <c r="D552" s="79" t="s">
        <v>364</v>
      </c>
      <c r="E552" s="79"/>
      <c r="F552" s="98" t="s">
        <v>365</v>
      </c>
      <c r="G552" s="8">
        <f>G553</f>
        <v>453.32299999999998</v>
      </c>
    </row>
    <row r="553" spans="2:7" ht="30" x14ac:dyDescent="0.25">
      <c r="B553" s="25"/>
      <c r="C553" s="75"/>
      <c r="D553" s="50" t="s">
        <v>399</v>
      </c>
      <c r="E553" s="71"/>
      <c r="F553" s="63" t="s">
        <v>400</v>
      </c>
      <c r="G553" s="8">
        <f>G554</f>
        <v>453.32299999999998</v>
      </c>
    </row>
    <row r="554" spans="2:7" ht="45" x14ac:dyDescent="0.25">
      <c r="B554" s="25"/>
      <c r="C554" s="75"/>
      <c r="D554" s="50" t="s">
        <v>548</v>
      </c>
      <c r="E554" s="75"/>
      <c r="F554" s="63" t="s">
        <v>549</v>
      </c>
      <c r="G554" s="8">
        <f>G555</f>
        <v>453.32299999999998</v>
      </c>
    </row>
    <row r="555" spans="2:7" ht="15" x14ac:dyDescent="0.25">
      <c r="B555" s="25"/>
      <c r="C555" s="75"/>
      <c r="D555" s="104"/>
      <c r="E555" s="60" t="s">
        <v>164</v>
      </c>
      <c r="F555" s="61" t="s">
        <v>165</v>
      </c>
      <c r="G555" s="8">
        <v>453.32299999999998</v>
      </c>
    </row>
    <row r="556" spans="2:7" ht="48" customHeight="1" x14ac:dyDescent="0.25">
      <c r="B556" s="25"/>
      <c r="C556" s="11">
        <v>1400</v>
      </c>
      <c r="D556" s="14"/>
      <c r="E556" s="11"/>
      <c r="F556" s="10" t="s">
        <v>501</v>
      </c>
      <c r="G556" s="8">
        <f>G557</f>
        <v>36418.1</v>
      </c>
    </row>
    <row r="557" spans="2:7" ht="45" x14ac:dyDescent="0.25">
      <c r="B557" s="25"/>
      <c r="C557" s="75">
        <v>1401</v>
      </c>
      <c r="D557" s="82"/>
      <c r="E557" s="60"/>
      <c r="F557" s="61" t="s">
        <v>502</v>
      </c>
      <c r="G557" s="8">
        <f>G558</f>
        <v>36418.1</v>
      </c>
    </row>
    <row r="558" spans="2:7" ht="66" customHeight="1" x14ac:dyDescent="0.25">
      <c r="B558" s="25"/>
      <c r="C558" s="11"/>
      <c r="D558" s="50" t="s">
        <v>258</v>
      </c>
      <c r="E558" s="63"/>
      <c r="F558" s="63" t="s">
        <v>503</v>
      </c>
      <c r="G558" s="8">
        <f>G559</f>
        <v>36418.1</v>
      </c>
    </row>
    <row r="559" spans="2:7" ht="34.9" customHeight="1" x14ac:dyDescent="0.25">
      <c r="B559" s="25"/>
      <c r="C559" s="11"/>
      <c r="D559" s="50" t="s">
        <v>266</v>
      </c>
      <c r="E559" s="58"/>
      <c r="F559" s="63" t="s">
        <v>267</v>
      </c>
      <c r="G559" s="8">
        <f>G561</f>
        <v>36418.1</v>
      </c>
    </row>
    <row r="560" spans="2:7" ht="34.9" customHeight="1" x14ac:dyDescent="0.25">
      <c r="B560" s="25"/>
      <c r="C560" s="11"/>
      <c r="D560" s="50" t="s">
        <v>268</v>
      </c>
      <c r="E560" s="63"/>
      <c r="F560" s="63" t="s">
        <v>269</v>
      </c>
      <c r="G560" s="53">
        <f>G561</f>
        <v>36418.1</v>
      </c>
    </row>
    <row r="561" spans="2:33" ht="47.25" customHeight="1" x14ac:dyDescent="0.25">
      <c r="B561" s="25"/>
      <c r="C561" s="11"/>
      <c r="D561" s="50" t="s">
        <v>270</v>
      </c>
      <c r="E561" s="63"/>
      <c r="F561" s="63" t="s">
        <v>271</v>
      </c>
      <c r="G561" s="53">
        <f>G562</f>
        <v>36418.1</v>
      </c>
    </row>
    <row r="562" spans="2:33" ht="19.5" customHeight="1" x14ac:dyDescent="0.25">
      <c r="B562" s="25"/>
      <c r="C562" s="11"/>
      <c r="D562" s="82"/>
      <c r="E562" s="60" t="s">
        <v>164</v>
      </c>
      <c r="F562" s="61" t="s">
        <v>165</v>
      </c>
      <c r="G562" s="53">
        <v>36418.1</v>
      </c>
    </row>
    <row r="563" spans="2:33" ht="20.25" customHeight="1" x14ac:dyDescent="0.25">
      <c r="B563" s="30"/>
      <c r="C563" s="30"/>
      <c r="D563" s="31"/>
      <c r="E563" s="32"/>
      <c r="F563" s="33" t="s">
        <v>504</v>
      </c>
      <c r="G563" s="16">
        <f>G17+G41+G324+G499+G513+G33</f>
        <v>612549.33414000005</v>
      </c>
      <c r="AE563" s="34" t="e">
        <f>AE17+#REF!+AE41+AE324+AE499+AE513</f>
        <v>#REF!</v>
      </c>
      <c r="AF563" s="35" t="s">
        <v>505</v>
      </c>
      <c r="AG563" s="20" t="s">
        <v>505</v>
      </c>
    </row>
    <row r="564" spans="2:33" ht="15.75" customHeight="1" x14ac:dyDescent="0.2"/>
    <row r="565" spans="2:33" ht="18" hidden="1" customHeight="1" x14ac:dyDescent="0.2">
      <c r="G565" s="17">
        <f>G563-'[1]6'!E375</f>
        <v>612549.33414000005</v>
      </c>
    </row>
    <row r="566" spans="2:33" ht="11.25" hidden="1" customHeight="1" x14ac:dyDescent="0.2">
      <c r="G566" s="17">
        <f>G563-'[2]2.'!E488</f>
        <v>71126.359140000073</v>
      </c>
    </row>
    <row r="567" spans="2:33" hidden="1" x14ac:dyDescent="0.2">
      <c r="G567" s="17">
        <f>G563-'[1]6'!E375</f>
        <v>612549.33414000005</v>
      </c>
    </row>
    <row r="568" spans="2:33" hidden="1" x14ac:dyDescent="0.2">
      <c r="G568" s="17"/>
    </row>
    <row r="569" spans="2:33" hidden="1" x14ac:dyDescent="0.2">
      <c r="G569" s="17">
        <f>G563-'2'!D389</f>
        <v>0</v>
      </c>
    </row>
    <row r="570" spans="2:33" x14ac:dyDescent="0.2">
      <c r="G570" s="48"/>
    </row>
    <row r="571" spans="2:33" x14ac:dyDescent="0.2">
      <c r="G571" s="17">
        <f>G563-'2'!D389</f>
        <v>0</v>
      </c>
    </row>
  </sheetData>
  <mergeCells count="9">
    <mergeCell ref="F8:G8"/>
    <mergeCell ref="F9:G9"/>
    <mergeCell ref="F10:G10"/>
    <mergeCell ref="B13:G13"/>
    <mergeCell ref="F1:G1"/>
    <mergeCell ref="F2:G2"/>
    <mergeCell ref="F3:G3"/>
    <mergeCell ref="F4:G4"/>
    <mergeCell ref="F7:G7"/>
  </mergeCells>
  <pageMargins left="0.17" right="0.23622047244094491" top="0.35433070866141736" bottom="0.15748031496062992" header="0.31496062992125984" footer="0.19685039370078741"/>
  <pageSetup paperSize="9"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24"/>
  <sheetViews>
    <sheetView workbookViewId="0">
      <selection activeCell="B4" sqref="B4:C4"/>
    </sheetView>
  </sheetViews>
  <sheetFormatPr defaultRowHeight="12.75" x14ac:dyDescent="0.2"/>
  <cols>
    <col min="1" max="1" width="5.7109375" customWidth="1"/>
    <col min="2" max="2" width="69.7109375" style="44" customWidth="1"/>
    <col min="3" max="3" width="14.5703125" customWidth="1"/>
    <col min="4" max="4" width="2.42578125" customWidth="1"/>
  </cols>
  <sheetData>
    <row r="1" spans="1:3" ht="15" customHeight="1" x14ac:dyDescent="0.25">
      <c r="B1" s="317" t="s">
        <v>542</v>
      </c>
      <c r="C1" s="317"/>
    </row>
    <row r="2" spans="1:3" ht="13.5" customHeight="1" x14ac:dyDescent="0.25">
      <c r="A2" s="317" t="s">
        <v>0</v>
      </c>
      <c r="B2" s="325"/>
      <c r="C2" s="325"/>
    </row>
    <row r="3" spans="1:3" ht="13.5" customHeight="1" x14ac:dyDescent="0.25">
      <c r="A3" s="317" t="s">
        <v>1</v>
      </c>
      <c r="B3" s="325"/>
      <c r="C3" s="325"/>
    </row>
    <row r="4" spans="1:3" ht="15" x14ac:dyDescent="0.25">
      <c r="B4" s="315" t="s">
        <v>832</v>
      </c>
      <c r="C4" s="315"/>
    </row>
    <row r="6" spans="1:3" x14ac:dyDescent="0.2">
      <c r="B6"/>
      <c r="C6" s="36" t="s">
        <v>517</v>
      </c>
    </row>
    <row r="7" spans="1:3" x14ac:dyDescent="0.2">
      <c r="B7"/>
      <c r="C7" s="36" t="s">
        <v>506</v>
      </c>
    </row>
    <row r="8" spans="1:3" x14ac:dyDescent="0.2">
      <c r="A8" s="322" t="s">
        <v>507</v>
      </c>
      <c r="B8" s="323"/>
      <c r="C8" s="323"/>
    </row>
    <row r="9" spans="1:3" x14ac:dyDescent="0.2">
      <c r="B9"/>
      <c r="C9" s="36" t="s">
        <v>2</v>
      </c>
    </row>
    <row r="12" spans="1:3" ht="39" customHeight="1" x14ac:dyDescent="0.2">
      <c r="A12" s="324" t="s">
        <v>508</v>
      </c>
      <c r="B12" s="324"/>
      <c r="C12" s="324"/>
    </row>
    <row r="13" spans="1:3" ht="10.5" customHeight="1" x14ac:dyDescent="0.2">
      <c r="A13" s="37"/>
      <c r="B13" s="37"/>
      <c r="C13" s="37"/>
    </row>
    <row r="14" spans="1:3" ht="33.75" customHeight="1" x14ac:dyDescent="0.2">
      <c r="A14" s="38" t="s">
        <v>509</v>
      </c>
      <c r="B14" s="38" t="s">
        <v>510</v>
      </c>
      <c r="C14" s="38" t="s">
        <v>511</v>
      </c>
    </row>
    <row r="15" spans="1:3" ht="14.25" customHeight="1" x14ac:dyDescent="0.2">
      <c r="A15" s="39">
        <v>1</v>
      </c>
      <c r="B15" s="39">
        <v>2</v>
      </c>
      <c r="C15" s="39">
        <v>3</v>
      </c>
    </row>
    <row r="16" spans="1:3" ht="47.25" customHeight="1" x14ac:dyDescent="0.2">
      <c r="A16" s="127" t="s">
        <v>512</v>
      </c>
      <c r="B16" s="128" t="s">
        <v>146</v>
      </c>
      <c r="C16" s="129">
        <f>C18+C19+C23+C21+C20+C22</f>
        <v>78488.612649999995</v>
      </c>
    </row>
    <row r="17" spans="1:4" ht="18" customHeight="1" x14ac:dyDescent="0.2">
      <c r="A17" s="127"/>
      <c r="B17" s="130" t="s">
        <v>513</v>
      </c>
      <c r="C17" s="129"/>
    </row>
    <row r="18" spans="1:4" ht="18.75" customHeight="1" x14ac:dyDescent="0.2">
      <c r="A18" s="40"/>
      <c r="B18" s="131" t="s">
        <v>518</v>
      </c>
      <c r="C18" s="129">
        <v>17468.407999999999</v>
      </c>
    </row>
    <row r="19" spans="1:4" ht="33" customHeight="1" x14ac:dyDescent="0.2">
      <c r="A19" s="40"/>
      <c r="B19" s="130" t="s">
        <v>558</v>
      </c>
      <c r="C19" s="129">
        <v>4457.6775900000002</v>
      </c>
    </row>
    <row r="20" spans="1:4" ht="52.5" customHeight="1" x14ac:dyDescent="0.25">
      <c r="A20" s="40"/>
      <c r="B20" s="131" t="s">
        <v>559</v>
      </c>
      <c r="C20" s="132">
        <v>52523.176789999998</v>
      </c>
    </row>
    <row r="21" spans="1:4" ht="15.75" customHeight="1" x14ac:dyDescent="0.25">
      <c r="A21" s="40"/>
      <c r="B21" s="12" t="s">
        <v>161</v>
      </c>
      <c r="C21" s="129">
        <v>450</v>
      </c>
    </row>
    <row r="22" spans="1:4" ht="65.25" customHeight="1" x14ac:dyDescent="0.2">
      <c r="A22" s="40"/>
      <c r="B22" s="131" t="s">
        <v>556</v>
      </c>
      <c r="C22" s="129">
        <v>1108.3</v>
      </c>
    </row>
    <row r="23" spans="1:4" ht="49.5" customHeight="1" x14ac:dyDescent="0.2">
      <c r="A23" s="40"/>
      <c r="B23" s="131" t="s">
        <v>557</v>
      </c>
      <c r="C23" s="129">
        <v>2481.0502700000002</v>
      </c>
    </row>
    <row r="24" spans="1:4" ht="18.75" customHeight="1" x14ac:dyDescent="0.25">
      <c r="A24" s="41"/>
      <c r="B24" s="42" t="s">
        <v>514</v>
      </c>
      <c r="C24" s="43">
        <f>C16</f>
        <v>78488.612649999995</v>
      </c>
      <c r="D24" s="20" t="s">
        <v>505</v>
      </c>
    </row>
  </sheetData>
  <mergeCells count="6">
    <mergeCell ref="A8:C8"/>
    <mergeCell ref="A12:C12"/>
    <mergeCell ref="B1:C1"/>
    <mergeCell ref="A2:C2"/>
    <mergeCell ref="A3:C3"/>
    <mergeCell ref="B4:C4"/>
  </mergeCells>
  <pageMargins left="0.5" right="0.25" top="0.31" bottom="0.17" header="0.3" footer="0.17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20"/>
  <sheetViews>
    <sheetView workbookViewId="0">
      <selection activeCell="C4" sqref="C4:D4"/>
    </sheetView>
  </sheetViews>
  <sheetFormatPr defaultRowHeight="12.75" x14ac:dyDescent="0.2"/>
  <cols>
    <col min="2" max="2" width="33.7109375" style="134" customWidth="1"/>
    <col min="3" max="3" width="21.42578125" customWidth="1"/>
    <col min="4" max="4" width="20.42578125" customWidth="1"/>
    <col min="5" max="5" width="3" customWidth="1"/>
    <col min="7" max="7" width="13.5703125" customWidth="1"/>
  </cols>
  <sheetData>
    <row r="1" spans="1:4" ht="15" x14ac:dyDescent="0.25">
      <c r="B1"/>
      <c r="C1" s="317" t="s">
        <v>652</v>
      </c>
      <c r="D1" s="317"/>
    </row>
    <row r="2" spans="1:4" ht="13.5" customHeight="1" x14ac:dyDescent="0.25">
      <c r="B2" s="317" t="s">
        <v>0</v>
      </c>
      <c r="C2" s="325"/>
      <c r="D2" s="325"/>
    </row>
    <row r="3" spans="1:4" ht="13.5" customHeight="1" x14ac:dyDescent="0.25">
      <c r="B3" s="317" t="s">
        <v>1</v>
      </c>
      <c r="C3" s="325"/>
      <c r="D3" s="325"/>
    </row>
    <row r="4" spans="1:4" ht="15" x14ac:dyDescent="0.25">
      <c r="B4"/>
      <c r="C4" s="315" t="s">
        <v>832</v>
      </c>
      <c r="D4" s="315"/>
    </row>
    <row r="7" spans="1:4" x14ac:dyDescent="0.2">
      <c r="D7" s="36" t="s">
        <v>561</v>
      </c>
    </row>
    <row r="8" spans="1:4" x14ac:dyDescent="0.2">
      <c r="D8" s="36" t="s">
        <v>506</v>
      </c>
    </row>
    <row r="9" spans="1:4" x14ac:dyDescent="0.2">
      <c r="D9" s="36" t="s">
        <v>507</v>
      </c>
    </row>
    <row r="10" spans="1:4" x14ac:dyDescent="0.2">
      <c r="D10" s="36" t="s">
        <v>2</v>
      </c>
    </row>
    <row r="12" spans="1:4" ht="38.25" customHeight="1" x14ac:dyDescent="0.2">
      <c r="A12" s="328" t="s">
        <v>562</v>
      </c>
      <c r="B12" s="328"/>
      <c r="C12" s="328"/>
      <c r="D12" s="328"/>
    </row>
    <row r="14" spans="1:4" x14ac:dyDescent="0.2">
      <c r="A14" s="326" t="s">
        <v>563</v>
      </c>
      <c r="B14" s="326" t="s">
        <v>564</v>
      </c>
      <c r="C14" s="326" t="s">
        <v>565</v>
      </c>
      <c r="D14" s="326" t="s">
        <v>566</v>
      </c>
    </row>
    <row r="15" spans="1:4" ht="69" customHeight="1" x14ac:dyDescent="0.2">
      <c r="A15" s="327"/>
      <c r="B15" s="327"/>
      <c r="C15" s="327"/>
      <c r="D15" s="327"/>
    </row>
    <row r="16" spans="1:4" x14ac:dyDescent="0.2">
      <c r="A16" s="135">
        <v>1</v>
      </c>
      <c r="B16" s="135">
        <v>2</v>
      </c>
      <c r="C16" s="135">
        <v>3</v>
      </c>
      <c r="D16" s="135">
        <v>4</v>
      </c>
    </row>
    <row r="17" spans="1:7" ht="18.75" customHeight="1" x14ac:dyDescent="0.25">
      <c r="A17" s="136">
        <v>1</v>
      </c>
      <c r="B17" s="310" t="s">
        <v>567</v>
      </c>
      <c r="C17" s="311">
        <v>4035.5812700000001</v>
      </c>
      <c r="D17" s="311">
        <v>3670.9312399999999</v>
      </c>
      <c r="G17" s="137"/>
    </row>
    <row r="18" spans="1:7" ht="20.25" customHeight="1" x14ac:dyDescent="0.25">
      <c r="A18" s="136">
        <v>2</v>
      </c>
      <c r="B18" s="310" t="s">
        <v>568</v>
      </c>
      <c r="C18" s="311">
        <v>300</v>
      </c>
      <c r="D18" s="117"/>
    </row>
    <row r="19" spans="1:7" ht="18" customHeight="1" x14ac:dyDescent="0.25">
      <c r="A19" s="136">
        <v>3</v>
      </c>
      <c r="B19" s="310" t="s">
        <v>569</v>
      </c>
      <c r="C19" s="311">
        <v>240</v>
      </c>
      <c r="D19" s="311"/>
    </row>
    <row r="20" spans="1:7" ht="18.75" x14ac:dyDescent="0.3">
      <c r="A20" s="138"/>
      <c r="B20" s="312" t="s">
        <v>570</v>
      </c>
      <c r="C20" s="309">
        <f>SUM(C17:C19)</f>
        <v>4575.5812700000006</v>
      </c>
      <c r="D20" s="309">
        <f>SUM(D17:D19)</f>
        <v>3670.9312399999999</v>
      </c>
      <c r="E20" s="20" t="s">
        <v>505</v>
      </c>
    </row>
  </sheetData>
  <mergeCells count="9">
    <mergeCell ref="A14:A15"/>
    <mergeCell ref="B14:B15"/>
    <mergeCell ref="C14:C15"/>
    <mergeCell ref="D14:D15"/>
    <mergeCell ref="C1:D1"/>
    <mergeCell ref="B2:D2"/>
    <mergeCell ref="B3:D3"/>
    <mergeCell ref="C4:D4"/>
    <mergeCell ref="A12:D12"/>
  </mergeCells>
  <pageMargins left="0.48" right="0.18" top="0.31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47"/>
  <sheetViews>
    <sheetView view="pageBreakPreview" zoomScaleSheetLayoutView="100" workbookViewId="0">
      <selection activeCell="C6" sqref="C6"/>
    </sheetView>
  </sheetViews>
  <sheetFormatPr defaultRowHeight="12.75" x14ac:dyDescent="0.2"/>
  <cols>
    <col min="1" max="1" width="3.7109375" customWidth="1"/>
    <col min="2" max="2" width="77" customWidth="1"/>
    <col min="3" max="3" width="14.140625" customWidth="1"/>
    <col min="4" max="4" width="24.28515625" hidden="1" customWidth="1"/>
    <col min="5" max="6" width="9.140625" hidden="1" customWidth="1"/>
    <col min="7" max="7" width="2.28515625" customWidth="1"/>
    <col min="8" max="8" width="5.28515625" customWidth="1"/>
  </cols>
  <sheetData>
    <row r="1" spans="1:4" ht="15" customHeight="1" x14ac:dyDescent="0.25">
      <c r="B1" s="317" t="s">
        <v>619</v>
      </c>
      <c r="C1" s="325"/>
      <c r="D1" s="325"/>
    </row>
    <row r="2" spans="1:4" ht="13.5" x14ac:dyDescent="0.25">
      <c r="B2" s="317" t="s">
        <v>0</v>
      </c>
      <c r="C2" s="325"/>
      <c r="D2" s="325"/>
    </row>
    <row r="3" spans="1:4" ht="13.5" x14ac:dyDescent="0.25">
      <c r="B3" s="317" t="s">
        <v>1</v>
      </c>
      <c r="C3" s="325"/>
      <c r="D3" s="325"/>
    </row>
    <row r="4" spans="1:4" ht="13.5" x14ac:dyDescent="0.25">
      <c r="B4" s="317" t="s">
        <v>832</v>
      </c>
      <c r="C4" s="325"/>
      <c r="D4" s="325"/>
    </row>
    <row r="5" spans="1:4" ht="15" x14ac:dyDescent="0.25">
      <c r="C5" s="133"/>
      <c r="D5" s="133"/>
    </row>
    <row r="6" spans="1:4" ht="15" x14ac:dyDescent="0.25">
      <c r="C6" s="133"/>
      <c r="D6" s="133"/>
    </row>
    <row r="7" spans="1:4" ht="15" x14ac:dyDescent="0.25">
      <c r="A7" s="165"/>
      <c r="B7" s="331" t="s">
        <v>620</v>
      </c>
      <c r="C7" s="330"/>
    </row>
    <row r="8" spans="1:4" x14ac:dyDescent="0.2">
      <c r="A8" s="334" t="s">
        <v>506</v>
      </c>
      <c r="B8" s="330"/>
      <c r="C8" s="330"/>
    </row>
    <row r="9" spans="1:4" x14ac:dyDescent="0.2">
      <c r="A9" s="329" t="s">
        <v>1</v>
      </c>
      <c r="B9" s="330"/>
      <c r="C9" s="330"/>
    </row>
    <row r="10" spans="1:4" ht="15" x14ac:dyDescent="0.25">
      <c r="A10" s="165"/>
      <c r="B10" s="331" t="s">
        <v>2</v>
      </c>
      <c r="C10" s="330"/>
    </row>
    <row r="11" spans="1:4" ht="15" x14ac:dyDescent="0.25">
      <c r="A11" s="165"/>
      <c r="B11" s="36" t="s">
        <v>442</v>
      </c>
      <c r="C11" s="22"/>
    </row>
    <row r="12" spans="1:4" ht="97.5" customHeight="1" x14ac:dyDescent="0.25">
      <c r="A12" s="332" t="s">
        <v>621</v>
      </c>
      <c r="B12" s="333"/>
      <c r="C12" s="333"/>
    </row>
    <row r="13" spans="1:4" ht="15" customHeight="1" x14ac:dyDescent="0.2"/>
    <row r="14" spans="1:4" ht="28.5" customHeight="1" x14ac:dyDescent="0.25">
      <c r="A14" s="166" t="s">
        <v>509</v>
      </c>
      <c r="B14" s="167" t="s">
        <v>622</v>
      </c>
      <c r="C14" s="166" t="s">
        <v>423</v>
      </c>
    </row>
    <row r="15" spans="1:4" ht="12.75" customHeight="1" x14ac:dyDescent="0.2">
      <c r="A15" s="168">
        <v>1</v>
      </c>
      <c r="B15" s="169">
        <v>2</v>
      </c>
      <c r="C15" s="168">
        <v>3</v>
      </c>
    </row>
    <row r="16" spans="1:4" ht="55.5" customHeight="1" x14ac:dyDescent="0.25">
      <c r="A16" s="170">
        <v>1</v>
      </c>
      <c r="B16" s="171" t="s">
        <v>623</v>
      </c>
      <c r="C16" s="172">
        <v>117215.9</v>
      </c>
    </row>
    <row r="17" spans="1:5" ht="36" customHeight="1" x14ac:dyDescent="0.25">
      <c r="A17" s="173">
        <f>A16+1</f>
        <v>2</v>
      </c>
      <c r="B17" s="174" t="s">
        <v>624</v>
      </c>
      <c r="C17" s="175">
        <v>242444.9</v>
      </c>
      <c r="D17">
        <v>3215</v>
      </c>
      <c r="E17">
        <v>108</v>
      </c>
    </row>
    <row r="18" spans="1:5" ht="177" customHeight="1" x14ac:dyDescent="0.25">
      <c r="A18" s="173">
        <f>A17+1</f>
        <v>3</v>
      </c>
      <c r="B18" s="174" t="s">
        <v>625</v>
      </c>
      <c r="C18" s="176">
        <v>5077.3999999999996</v>
      </c>
      <c r="D18">
        <v>675</v>
      </c>
    </row>
    <row r="19" spans="1:5" ht="39" customHeight="1" x14ac:dyDescent="0.25">
      <c r="A19" s="173">
        <f>A18+1</f>
        <v>4</v>
      </c>
      <c r="B19" s="174" t="s">
        <v>626</v>
      </c>
      <c r="C19" s="176">
        <v>881.1</v>
      </c>
    </row>
    <row r="20" spans="1:5" ht="36" customHeight="1" x14ac:dyDescent="0.25">
      <c r="A20" s="173">
        <f t="shared" ref="A20:A43" si="0">A19+1</f>
        <v>5</v>
      </c>
      <c r="B20" s="174" t="s">
        <v>627</v>
      </c>
      <c r="C20" s="177">
        <v>3.9</v>
      </c>
    </row>
    <row r="21" spans="1:5" ht="53.25" customHeight="1" x14ac:dyDescent="0.25">
      <c r="A21" s="173">
        <f t="shared" si="0"/>
        <v>6</v>
      </c>
      <c r="B21" s="174" t="s">
        <v>628</v>
      </c>
      <c r="C21" s="176">
        <v>421</v>
      </c>
    </row>
    <row r="22" spans="1:5" ht="30.75" customHeight="1" x14ac:dyDescent="0.25">
      <c r="A22" s="173">
        <f t="shared" si="0"/>
        <v>7</v>
      </c>
      <c r="B22" s="174" t="s">
        <v>629</v>
      </c>
      <c r="C22" s="176">
        <v>43.7</v>
      </c>
    </row>
    <row r="23" spans="1:5" ht="93" customHeight="1" x14ac:dyDescent="0.25">
      <c r="A23" s="173">
        <f t="shared" si="0"/>
        <v>8</v>
      </c>
      <c r="B23" s="174" t="s">
        <v>630</v>
      </c>
      <c r="C23" s="176">
        <v>7631.8</v>
      </c>
    </row>
    <row r="24" spans="1:5" ht="81.75" customHeight="1" x14ac:dyDescent="0.25">
      <c r="A24" s="173">
        <f t="shared" si="0"/>
        <v>9</v>
      </c>
      <c r="B24" s="174" t="s">
        <v>631</v>
      </c>
      <c r="C24" s="176">
        <v>286.7</v>
      </c>
    </row>
    <row r="25" spans="1:5" ht="55.5" customHeight="1" x14ac:dyDescent="0.25">
      <c r="A25" s="173">
        <f t="shared" si="0"/>
        <v>10</v>
      </c>
      <c r="B25" s="15" t="s">
        <v>632</v>
      </c>
      <c r="C25" s="176">
        <v>395.1</v>
      </c>
    </row>
    <row r="26" spans="1:5" ht="37.5" customHeight="1" x14ac:dyDescent="0.25">
      <c r="A26" s="173">
        <f t="shared" si="0"/>
        <v>11</v>
      </c>
      <c r="B26" s="178" t="s">
        <v>633</v>
      </c>
      <c r="C26" s="176">
        <v>186.32</v>
      </c>
    </row>
    <row r="27" spans="1:5" ht="53.25" customHeight="1" x14ac:dyDescent="0.25">
      <c r="A27" s="173">
        <f t="shared" si="0"/>
        <v>12</v>
      </c>
      <c r="B27" s="178" t="s">
        <v>634</v>
      </c>
      <c r="C27" s="176">
        <v>2.9</v>
      </c>
    </row>
    <row r="28" spans="1:5" ht="62.25" customHeight="1" x14ac:dyDescent="0.25">
      <c r="A28" s="173">
        <f t="shared" si="0"/>
        <v>13</v>
      </c>
      <c r="B28" s="174" t="s">
        <v>635</v>
      </c>
      <c r="C28" s="179">
        <v>1.2</v>
      </c>
    </row>
    <row r="29" spans="1:5" ht="56.25" customHeight="1" x14ac:dyDescent="0.25">
      <c r="A29" s="173">
        <f t="shared" si="0"/>
        <v>14</v>
      </c>
      <c r="B29" s="178" t="s">
        <v>636</v>
      </c>
      <c r="C29" s="176">
        <v>52.2</v>
      </c>
    </row>
    <row r="30" spans="1:5" ht="65.25" customHeight="1" x14ac:dyDescent="0.25">
      <c r="A30" s="173">
        <f t="shared" si="0"/>
        <v>15</v>
      </c>
      <c r="B30" s="174" t="s">
        <v>637</v>
      </c>
      <c r="C30" s="177">
        <v>9.4</v>
      </c>
    </row>
    <row r="31" spans="1:5" ht="36" customHeight="1" x14ac:dyDescent="0.25">
      <c r="A31" s="173">
        <f t="shared" si="0"/>
        <v>16</v>
      </c>
      <c r="B31" s="180" t="s">
        <v>638</v>
      </c>
      <c r="C31" s="176">
        <v>3738.8</v>
      </c>
    </row>
    <row r="32" spans="1:5" ht="75.75" customHeight="1" x14ac:dyDescent="0.25">
      <c r="A32" s="173">
        <f t="shared" si="0"/>
        <v>17</v>
      </c>
      <c r="B32" s="15" t="s">
        <v>639</v>
      </c>
      <c r="C32" s="176">
        <v>109.7</v>
      </c>
    </row>
    <row r="33" spans="1:9" ht="58.5" customHeight="1" x14ac:dyDescent="0.25">
      <c r="A33" s="173">
        <f t="shared" si="0"/>
        <v>18</v>
      </c>
      <c r="B33" s="178" t="s">
        <v>640</v>
      </c>
      <c r="C33" s="177">
        <v>63.668880000000001</v>
      </c>
    </row>
    <row r="34" spans="1:9" ht="92.25" customHeight="1" x14ac:dyDescent="0.25">
      <c r="A34" s="173">
        <f t="shared" si="0"/>
        <v>19</v>
      </c>
      <c r="B34" s="178" t="s">
        <v>641</v>
      </c>
      <c r="C34" s="175">
        <v>6485.07024</v>
      </c>
    </row>
    <row r="35" spans="1:9" ht="65.25" customHeight="1" x14ac:dyDescent="0.25">
      <c r="A35" s="173">
        <f t="shared" si="0"/>
        <v>20</v>
      </c>
      <c r="B35" s="178" t="s">
        <v>642</v>
      </c>
      <c r="C35" s="181">
        <v>11994.1</v>
      </c>
    </row>
    <row r="36" spans="1:9" ht="42.75" customHeight="1" x14ac:dyDescent="0.25">
      <c r="A36" s="173">
        <f t="shared" si="0"/>
        <v>21</v>
      </c>
      <c r="B36" s="178" t="s">
        <v>643</v>
      </c>
      <c r="C36" s="177">
        <v>122.2</v>
      </c>
    </row>
    <row r="37" spans="1:9" ht="36.75" customHeight="1" x14ac:dyDescent="0.25">
      <c r="A37" s="173">
        <f t="shared" si="0"/>
        <v>22</v>
      </c>
      <c r="B37" s="178" t="s">
        <v>644</v>
      </c>
      <c r="C37" s="177">
        <v>1596</v>
      </c>
    </row>
    <row r="38" spans="1:9" ht="36.75" customHeight="1" x14ac:dyDescent="0.25">
      <c r="A38" s="173">
        <f t="shared" si="0"/>
        <v>23</v>
      </c>
      <c r="B38" s="178" t="s">
        <v>645</v>
      </c>
      <c r="C38" s="182">
        <v>1650.559</v>
      </c>
    </row>
    <row r="39" spans="1:9" ht="36.75" customHeight="1" x14ac:dyDescent="0.25">
      <c r="A39" s="173">
        <f t="shared" si="0"/>
        <v>24</v>
      </c>
      <c r="B39" s="178" t="s">
        <v>646</v>
      </c>
      <c r="C39" s="182">
        <v>7984.5</v>
      </c>
    </row>
    <row r="40" spans="1:9" ht="52.5" customHeight="1" x14ac:dyDescent="0.25">
      <c r="A40" s="173">
        <f t="shared" si="0"/>
        <v>25</v>
      </c>
      <c r="B40" s="174" t="s">
        <v>647</v>
      </c>
      <c r="C40" s="182">
        <v>52523.176789999998</v>
      </c>
    </row>
    <row r="41" spans="1:9" ht="102" customHeight="1" x14ac:dyDescent="0.25">
      <c r="A41" s="173">
        <f t="shared" si="0"/>
        <v>26</v>
      </c>
      <c r="B41" s="183" t="s">
        <v>648</v>
      </c>
      <c r="C41" s="182">
        <v>1301.58</v>
      </c>
    </row>
    <row r="42" spans="1:9" ht="50.25" customHeight="1" x14ac:dyDescent="0.25">
      <c r="A42" s="173">
        <f t="shared" si="0"/>
        <v>27</v>
      </c>
      <c r="B42" s="174" t="s">
        <v>649</v>
      </c>
      <c r="C42" s="182">
        <v>12154.65</v>
      </c>
    </row>
    <row r="43" spans="1:9" ht="42" customHeight="1" x14ac:dyDescent="0.25">
      <c r="A43" s="173">
        <f t="shared" si="0"/>
        <v>28</v>
      </c>
      <c r="B43" s="183" t="s">
        <v>650</v>
      </c>
      <c r="C43" s="182">
        <v>1000</v>
      </c>
    </row>
    <row r="44" spans="1:9" ht="23.25" customHeight="1" x14ac:dyDescent="0.3">
      <c r="A44" s="173"/>
      <c r="B44" s="184" t="s">
        <v>651</v>
      </c>
      <c r="C44" s="185">
        <f>C17+C18+C19+C20+C21+C22+C23+C25+C28+C29+C30+C31+C32+C33+C35+C36+C26+C16+C37+C34+C24+C27+C38+C39+C40+C41+C42+C43</f>
        <v>475377.52491000004</v>
      </c>
      <c r="D44" s="186" t="e">
        <f>#REF!+#REF!+#REF!+#REF!+#REF!+D22+D23+#REF!+#REF!+#REF!+#REF!+#REF!+#REF!+#REF!+#REF!+D30+D31+#REF!+#REF!</f>
        <v>#REF!</v>
      </c>
      <c r="H44" s="20" t="s">
        <v>505</v>
      </c>
    </row>
    <row r="47" spans="1:9" x14ac:dyDescent="0.2">
      <c r="I47" s="27"/>
    </row>
  </sheetData>
  <mergeCells count="9">
    <mergeCell ref="A9:C9"/>
    <mergeCell ref="B10:C10"/>
    <mergeCell ref="A12:C12"/>
    <mergeCell ref="B1:D1"/>
    <mergeCell ref="B2:D2"/>
    <mergeCell ref="B3:D3"/>
    <mergeCell ref="B4:D4"/>
    <mergeCell ref="B7:C7"/>
    <mergeCell ref="A8:C8"/>
  </mergeCells>
  <pageMargins left="0.47244094488188981" right="0.23622047244094491" top="0.23622047244094491" bottom="0.19685039370078741" header="0.23622047244094491" footer="0.19685039370078741"/>
  <pageSetup paperSize="9" scale="85" orientation="portrait" r:id="rId1"/>
  <headerFooter alignWithMargins="0">
    <oddHeader>&amp;Я</oddHeader>
    <oddFooter>&amp;Я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F37"/>
  <sheetViews>
    <sheetView view="pageBreakPreview" zoomScaleSheetLayoutView="100" workbookViewId="0">
      <selection activeCell="C4" sqref="C4:D4"/>
    </sheetView>
  </sheetViews>
  <sheetFormatPr defaultRowHeight="12.75" x14ac:dyDescent="0.2"/>
  <cols>
    <col min="1" max="1" width="7.140625" customWidth="1"/>
    <col min="2" max="2" width="33.28515625" customWidth="1"/>
    <col min="3" max="3" width="53.7109375" customWidth="1"/>
    <col min="4" max="4" width="19" customWidth="1"/>
    <col min="5" max="5" width="2.85546875" customWidth="1"/>
  </cols>
  <sheetData>
    <row r="1" spans="2:6" ht="13.5" x14ac:dyDescent="0.25">
      <c r="B1" s="317" t="s">
        <v>831</v>
      </c>
      <c r="C1" s="325"/>
      <c r="D1" s="325"/>
    </row>
    <row r="2" spans="2:6" ht="13.5" x14ac:dyDescent="0.25">
      <c r="B2" s="317" t="s">
        <v>0</v>
      </c>
      <c r="C2" s="325"/>
      <c r="D2" s="325"/>
    </row>
    <row r="3" spans="2:6" ht="13.5" x14ac:dyDescent="0.25">
      <c r="B3" s="317" t="s">
        <v>1</v>
      </c>
      <c r="C3" s="325"/>
      <c r="D3" s="325"/>
    </row>
    <row r="4" spans="2:6" ht="15" x14ac:dyDescent="0.25">
      <c r="C4" s="315" t="s">
        <v>832</v>
      </c>
      <c r="D4" s="315"/>
    </row>
    <row r="6" spans="2:6" x14ac:dyDescent="0.2">
      <c r="D6" s="36" t="s">
        <v>571</v>
      </c>
      <c r="E6" s="22"/>
    </row>
    <row r="7" spans="2:6" x14ac:dyDescent="0.2">
      <c r="D7" s="36" t="s">
        <v>506</v>
      </c>
      <c r="E7" s="22"/>
    </row>
    <row r="8" spans="2:6" x14ac:dyDescent="0.2">
      <c r="D8" s="36" t="s">
        <v>507</v>
      </c>
      <c r="E8" s="22"/>
    </row>
    <row r="9" spans="2:6" x14ac:dyDescent="0.2">
      <c r="D9" s="36" t="s">
        <v>2</v>
      </c>
      <c r="E9" s="22"/>
    </row>
    <row r="10" spans="2:6" x14ac:dyDescent="0.2">
      <c r="D10" s="36"/>
      <c r="E10" s="22"/>
    </row>
    <row r="11" spans="2:6" ht="19.5" customHeight="1" x14ac:dyDescent="0.2">
      <c r="B11" s="335" t="s">
        <v>572</v>
      </c>
      <c r="C11" s="335"/>
      <c r="D11" s="336"/>
      <c r="E11" s="22"/>
    </row>
    <row r="12" spans="2:6" x14ac:dyDescent="0.2">
      <c r="D12" s="36"/>
      <c r="E12" s="22"/>
    </row>
    <row r="13" spans="2:6" ht="48.75" customHeight="1" x14ac:dyDescent="0.25">
      <c r="B13" s="139" t="s">
        <v>573</v>
      </c>
      <c r="C13" s="139" t="s">
        <v>574</v>
      </c>
      <c r="D13" s="139" t="s">
        <v>575</v>
      </c>
      <c r="F13" s="140"/>
    </row>
    <row r="14" spans="2:6" ht="15" customHeight="1" x14ac:dyDescent="0.25">
      <c r="B14" s="139">
        <v>1</v>
      </c>
      <c r="C14" s="139">
        <v>2</v>
      </c>
      <c r="D14" s="139">
        <v>3</v>
      </c>
      <c r="F14" s="140"/>
    </row>
    <row r="15" spans="2:6" ht="33" customHeight="1" x14ac:dyDescent="0.25">
      <c r="B15" s="141" t="s">
        <v>576</v>
      </c>
      <c r="C15" s="141" t="s">
        <v>577</v>
      </c>
      <c r="D15" s="142">
        <f>D16+D28</f>
        <v>7085.42</v>
      </c>
    </row>
    <row r="16" spans="2:6" ht="37.5" customHeight="1" x14ac:dyDescent="0.25">
      <c r="B16" s="143" t="s">
        <v>578</v>
      </c>
      <c r="C16" s="144" t="s">
        <v>579</v>
      </c>
      <c r="D16" s="145">
        <f>D25+D18+D21</f>
        <v>0</v>
      </c>
    </row>
    <row r="17" spans="2:4" ht="30" customHeight="1" x14ac:dyDescent="0.2">
      <c r="B17" s="146" t="s">
        <v>580</v>
      </c>
      <c r="C17" s="147" t="s">
        <v>581</v>
      </c>
      <c r="D17" s="148">
        <f>D18</f>
        <v>-2966.3</v>
      </c>
    </row>
    <row r="18" spans="2:4" ht="39.75" customHeight="1" x14ac:dyDescent="0.2">
      <c r="B18" s="146" t="s">
        <v>582</v>
      </c>
      <c r="C18" s="147" t="s">
        <v>583</v>
      </c>
      <c r="D18" s="148">
        <v>-2966.3</v>
      </c>
    </row>
    <row r="19" spans="2:4" ht="79.5" customHeight="1" x14ac:dyDescent="0.25">
      <c r="B19" s="146" t="s">
        <v>584</v>
      </c>
      <c r="C19" s="149" t="s">
        <v>585</v>
      </c>
      <c r="D19" s="150">
        <v>2966.3</v>
      </c>
    </row>
    <row r="20" spans="2:4" ht="69.75" customHeight="1" x14ac:dyDescent="0.25">
      <c r="B20" s="146" t="s">
        <v>586</v>
      </c>
      <c r="C20" s="147" t="s">
        <v>587</v>
      </c>
      <c r="D20" s="150">
        <v>2966.3</v>
      </c>
    </row>
    <row r="21" spans="2:4" ht="28.15" customHeight="1" x14ac:dyDescent="0.25">
      <c r="B21" s="151" t="s">
        <v>588</v>
      </c>
      <c r="C21" s="149" t="s">
        <v>589</v>
      </c>
      <c r="D21" s="150">
        <f>D22</f>
        <v>2966.3</v>
      </c>
    </row>
    <row r="22" spans="2:4" ht="34.5" customHeight="1" x14ac:dyDescent="0.2">
      <c r="B22" s="152" t="s">
        <v>590</v>
      </c>
      <c r="C22" s="149" t="s">
        <v>591</v>
      </c>
      <c r="D22" s="148">
        <f>D24</f>
        <v>2966.3</v>
      </c>
    </row>
    <row r="23" spans="2:4" ht="34.5" customHeight="1" x14ac:dyDescent="0.2">
      <c r="B23" s="153" t="s">
        <v>592</v>
      </c>
      <c r="C23" s="149" t="s">
        <v>593</v>
      </c>
      <c r="D23" s="148">
        <f>D24</f>
        <v>2966.3</v>
      </c>
    </row>
    <row r="24" spans="2:4" ht="44.25" customHeight="1" x14ac:dyDescent="0.25">
      <c r="B24" s="152" t="s">
        <v>594</v>
      </c>
      <c r="C24" s="147" t="s">
        <v>595</v>
      </c>
      <c r="D24" s="150">
        <v>2966.3</v>
      </c>
    </row>
    <row r="25" spans="2:4" ht="32.25" customHeight="1" x14ac:dyDescent="0.2">
      <c r="B25" s="154" t="s">
        <v>596</v>
      </c>
      <c r="C25" s="155" t="s">
        <v>597</v>
      </c>
      <c r="D25" s="148">
        <f>D26</f>
        <v>0</v>
      </c>
    </row>
    <row r="26" spans="2:4" ht="40.5" customHeight="1" x14ac:dyDescent="0.2">
      <c r="B26" s="154" t="s">
        <v>598</v>
      </c>
      <c r="C26" s="155" t="s">
        <v>599</v>
      </c>
      <c r="D26" s="148">
        <f>D27</f>
        <v>0</v>
      </c>
    </row>
    <row r="27" spans="2:4" ht="39" customHeight="1" x14ac:dyDescent="0.2">
      <c r="B27" s="154" t="s">
        <v>600</v>
      </c>
      <c r="C27" s="155" t="s">
        <v>601</v>
      </c>
      <c r="D27" s="148">
        <v>0</v>
      </c>
    </row>
    <row r="28" spans="2:4" ht="31.5" customHeight="1" x14ac:dyDescent="0.2">
      <c r="B28" s="156" t="s">
        <v>602</v>
      </c>
      <c r="C28" s="157" t="s">
        <v>603</v>
      </c>
      <c r="D28" s="158">
        <f>D33</f>
        <v>7085.42</v>
      </c>
    </row>
    <row r="29" spans="2:4" ht="18.600000000000001" customHeight="1" x14ac:dyDescent="0.2">
      <c r="B29" s="152" t="s">
        <v>604</v>
      </c>
      <c r="C29" s="159" t="s">
        <v>605</v>
      </c>
      <c r="D29" s="160">
        <v>0</v>
      </c>
    </row>
    <row r="30" spans="2:4" ht="19.899999999999999" customHeight="1" x14ac:dyDescent="0.2">
      <c r="B30" s="152" t="s">
        <v>606</v>
      </c>
      <c r="C30" s="159" t="s">
        <v>607</v>
      </c>
      <c r="D30" s="160">
        <v>0</v>
      </c>
    </row>
    <row r="31" spans="2:4" ht="16.899999999999999" customHeight="1" x14ac:dyDescent="0.2">
      <c r="B31" s="152" t="s">
        <v>608</v>
      </c>
      <c r="C31" s="159" t="s">
        <v>607</v>
      </c>
      <c r="D31" s="160">
        <v>0</v>
      </c>
    </row>
    <row r="32" spans="2:4" ht="31.5" customHeight="1" x14ac:dyDescent="0.2">
      <c r="B32" s="161" t="s">
        <v>609</v>
      </c>
      <c r="C32" s="162" t="s">
        <v>610</v>
      </c>
      <c r="D32" s="160">
        <v>0</v>
      </c>
    </row>
    <row r="33" spans="2:5" ht="15" x14ac:dyDescent="0.2">
      <c r="B33" s="152" t="s">
        <v>611</v>
      </c>
      <c r="C33" s="159" t="s">
        <v>612</v>
      </c>
      <c r="D33" s="163">
        <f>D34</f>
        <v>7085.42</v>
      </c>
    </row>
    <row r="34" spans="2:5" ht="19.899999999999999" customHeight="1" x14ac:dyDescent="0.2">
      <c r="B34" s="152" t="s">
        <v>613</v>
      </c>
      <c r="C34" s="159" t="s">
        <v>614</v>
      </c>
      <c r="D34" s="163">
        <f>D35</f>
        <v>7085.42</v>
      </c>
    </row>
    <row r="35" spans="2:5" ht="27" customHeight="1" x14ac:dyDescent="0.2">
      <c r="B35" s="152" t="s">
        <v>615</v>
      </c>
      <c r="C35" s="159" t="s">
        <v>616</v>
      </c>
      <c r="D35" s="163">
        <f>D36</f>
        <v>7085.42</v>
      </c>
    </row>
    <row r="36" spans="2:5" ht="31.5" customHeight="1" x14ac:dyDescent="0.25">
      <c r="B36" s="152" t="s">
        <v>617</v>
      </c>
      <c r="C36" s="159" t="s">
        <v>618</v>
      </c>
      <c r="D36" s="163">
        <v>7085.42</v>
      </c>
      <c r="E36" s="20" t="s">
        <v>505</v>
      </c>
    </row>
    <row r="37" spans="2:5" ht="15.75" x14ac:dyDescent="0.25">
      <c r="D37" s="164"/>
    </row>
  </sheetData>
  <mergeCells count="5">
    <mergeCell ref="B1:D1"/>
    <mergeCell ref="B2:D2"/>
    <mergeCell ref="B3:D3"/>
    <mergeCell ref="C4:D4"/>
    <mergeCell ref="B11:D11"/>
  </mergeCells>
  <pageMargins left="0.33" right="0.23622047244094491" top="0.27559055118110237" bottom="0.47244094488188981" header="0.27559055118110237" footer="0.47244094488188981"/>
  <pageSetup paperSize="9" scale="76" orientation="portrait" r:id="rId1"/>
  <headerFooter alignWithMargins="0"/>
  <rowBreaks count="1" manualBreakCount="1">
    <brk id="3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9</vt:i4>
      </vt:variant>
    </vt:vector>
  </HeadingPairs>
  <TitlesOfParts>
    <vt:vector size="16" baseType="lpstr">
      <vt:lpstr>1</vt:lpstr>
      <vt:lpstr>2</vt:lpstr>
      <vt:lpstr>3</vt:lpstr>
      <vt:lpstr>4</vt:lpstr>
      <vt:lpstr>5.</vt:lpstr>
      <vt:lpstr>6</vt:lpstr>
      <vt:lpstr>7</vt:lpstr>
      <vt:lpstr>'1'!Заголовки_для_печати</vt:lpstr>
      <vt:lpstr>'2'!Заголовки_для_печати</vt:lpstr>
      <vt:lpstr>'3'!Заголовки_для_печати</vt:lpstr>
      <vt:lpstr>'6'!Заголовки_для_печати</vt:lpstr>
      <vt:lpstr>'7'!Заголовки_для_печати</vt:lpstr>
      <vt:lpstr>'2'!Область_печати</vt:lpstr>
      <vt:lpstr>'3'!Область_печати</vt:lpstr>
      <vt:lpstr>'6'!Область_печати</vt:lpstr>
      <vt:lpstr>'7'!Область_печати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</dc:creator>
  <cp:lastModifiedBy>Пользователь</cp:lastModifiedBy>
  <cp:lastPrinted>2018-11-13T08:24:03Z</cp:lastPrinted>
  <dcterms:created xsi:type="dcterms:W3CDTF">2018-04-04T07:08:18Z</dcterms:created>
  <dcterms:modified xsi:type="dcterms:W3CDTF">2018-11-23T04:24:31Z</dcterms:modified>
</cp:coreProperties>
</file>