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4'!$A$1:$N$87</definedName>
    <definedName name="_xlnm.Print_Area" localSheetId="1">'прил 5'!$A$1:$H$86</definedName>
    <definedName name="_xlnm.Print_Area" localSheetId="2">'приложение 6'!$A$1:$I$38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 refMode="R1C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8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1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3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
+1000 возместили
-420
112817,75: кадастровые работы по скважине 15 Моргуново, 20-Васькино, 77817,75 часть карты водителей ГСМ СОШ 1 из 180000
-3,3304 на СОШ 2 на ремонт,
-7,5 Моргуновская ООШ установка насоса,
-17,69788 СОШ№2 мемориальная доска</t>
        </r>
      </text>
    </comment>
    <comment ref="A5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>Поставьте 100 согласно утвержденного бюджета
- 76500 перенесли на отопительный период школ в июне
 + 215,73525 котел в Ключевской детский сад 
-50 ,
+7,5 Моргуновская ООШ установка насоса</t>
        </r>
      </text>
    </comment>
    <comment ref="A50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14"/>
            <rFont val="Tahoma"/>
            <family val="2"/>
          </rPr>
          <t>sedfr7:</t>
        </r>
        <r>
          <rPr>
            <sz val="14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-500,00 на Моргуново школу обслуживание котельной
+258 Тисовская школа-сад тепло
100 для Ключевской школы (Бреховского сада)
+202 для Ключевской школы доп (Бреховского сада)
+100 Тис школа (электроснабжение для сада)
</t>
        </r>
        <r>
          <rPr>
            <b/>
            <sz val="14"/>
            <rFont val="Tahoma"/>
            <family val="2"/>
          </rPr>
          <t>+448,5 питание дс с увеличением род платы
+71,5 с сушилка Улыбка
+60 дрова Тис Торговище</t>
        </r>
      </text>
    </comment>
    <comment ref="F40" authorId="2">
      <text>
        <r>
          <rPr>
            <b/>
            <sz val="14"/>
            <rFont val="Tahoma"/>
            <family val="2"/>
          </rPr>
          <t>sedfr7:</t>
        </r>
        <r>
          <rPr>
            <sz val="14"/>
            <rFont val="Tahoma"/>
            <family val="2"/>
          </rPr>
          <t xml:space="preserve">
+75,83 ККШ ПМПК и дезинфекция
+23,34 обследование вентиляции и холодильного оборудования
+100,864 СОШ 2
+206,912 СОШ 1
+6 ключи
+58,637 ККШ
-480 Сызганка уголь интернат
+500,00 из мз дс на школу Моргуново обслуживание котельной
+150  Тис школа (теплоснабжение для сада)
-100 с Бреховской школы
</t>
        </r>
        <r>
          <rPr>
            <b/>
            <sz val="14"/>
            <rFont val="Tahoma"/>
            <family val="2"/>
          </rPr>
          <t>+144 колеса ТИс+102,18225 резерв (ГСМ СОШ 1 часть +77817,75+180000 общая карты водителей СОШ 1
+15000 Моргуново  кадастровые работы скважины
+20000 Васькино кадастровые работы скважины
+140 на сош 1 электроэнергия</t>
        </r>
      </text>
    </comment>
    <comment ref="F7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
</t>
        </r>
        <r>
          <rPr>
            <b/>
            <sz val="9"/>
            <rFont val="Tahoma"/>
            <family val="2"/>
          </rPr>
          <t>+1058,4 ЗП увеличение</t>
        </r>
        <r>
          <rPr>
            <sz val="9"/>
            <rFont val="Tahoma"/>
            <family val="2"/>
          </rPr>
          <t xml:space="preserve">
+108,00 ДШИ двери и ЗП (49,6 и 58,4)</t>
        </r>
      </text>
    </comment>
    <comment ref="A4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</t>
        </r>
        <r>
          <rPr>
            <sz val="18"/>
            <rFont val="Tahoma"/>
            <family val="2"/>
          </rPr>
          <t>1192,86 из отопительного периода школ
+3,3304 на СОШ 2 ремонт по служебке
+65  резерв (из Ключи стройконтроль по Думе)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233,25 перенесено из мз
 +600 для заключения доп. договора на минвату МДОУ Колосок
</t>
        </r>
      </text>
    </comment>
    <comment ref="F3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321,44392   экономия по аукциону</t>
        </r>
        <r>
          <rPr>
            <sz val="9"/>
            <rFont val="Tahoma"/>
            <family val="2"/>
          </rPr>
          <t xml:space="preserve">
</t>
        </r>
      </text>
    </comment>
    <comment ref="F4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- 110,1707 экономия в результате аукциона</t>
        </r>
        <r>
          <rPr>
            <sz val="9"/>
            <rFont val="Tahoma"/>
            <family val="2"/>
          </rPr>
          <t xml:space="preserve">
</t>
        </r>
      </text>
    </comment>
    <comment ref="F5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- 369,12063 экономия в результате аукциона
</t>
        </r>
      </text>
    </comment>
    <comment ref="F79" authorId="2">
      <text>
        <r>
          <rPr>
            <b/>
            <sz val="18"/>
            <rFont val="Tahoma"/>
            <family val="2"/>
          </rPr>
          <t>edfr7:</t>
        </r>
        <r>
          <rPr>
            <sz val="18"/>
            <rFont val="Tahoma"/>
            <family val="2"/>
          </rPr>
          <t xml:space="preserve">
+91 на год педагога и наставника
-20 на ЗП УОА
-1,1 на комфортный край</t>
        </r>
        <r>
          <rPr>
            <sz val="9"/>
            <rFont val="Tahoma"/>
            <family val="2"/>
          </rPr>
          <t xml:space="preserve">
</t>
        </r>
      </text>
    </comment>
    <comment ref="F8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-32 на ЗП УОА
</t>
        </r>
      </text>
    </comment>
    <comment ref="F8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20+32=52 на ЗП Рассохина Н.П
+160 на УОА</t>
        </r>
      </text>
    </comment>
    <comment ref="A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+380,83 вернули Колосок дс
</t>
        </r>
      </text>
    </comment>
    <comment ref="G43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</t>
        </r>
        <r>
          <rPr>
            <sz val="12"/>
            <rFont val="Tahoma"/>
            <family val="2"/>
          </rPr>
          <t xml:space="preserve">95,7 на ккш на муниципальное задание (часть софинансирования)
</t>
        </r>
      </text>
    </comment>
    <comment ref="G67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+95,7 на ккш на муниципальное задание (часть софинансирования)
</t>
        </r>
      </text>
    </comment>
    <comment ref="H67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+95,7 на ккш на муниципальное задание (часть софинансирования)
</t>
        </r>
      </text>
    </comment>
    <comment ref="H43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-95,7 на ккш на муниципальное задание (часть софинансирования)
</t>
        </r>
      </text>
    </comment>
    <comment ref="G40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-80456,03 ККШ доп смета
-51,491 из МЗ Сызганки</t>
        </r>
      </text>
    </comment>
    <comment ref="G45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1795,53805 ККШ
1664,13120 СОШ 1
211,798 Сызганка
695,402 Брехово
+51,491 из МЗ Сызганки
+429,34012 экономия Стрелец</t>
        </r>
      </text>
    </comment>
    <comment ref="G75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2х162.400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8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8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+5698,3 увеличение ЗП
+5418,9 малокомлектность 2024 год
</t>
        </r>
      </text>
    </comment>
    <comment ref="F6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  <r>
          <rPr>
            <b/>
            <sz val="9"/>
            <rFont val="Tahoma"/>
            <family val="2"/>
          </rPr>
          <t>-275,825 софинансирование
-473,9 сверхнорматива</t>
        </r>
      </text>
    </comment>
    <comment ref="F2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+204,899 перенесли со школ</t>
        </r>
      </text>
    </comment>
    <comment ref="F6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-204,899 перенесли на дс
</t>
        </r>
      </text>
    </comment>
    <comment ref="F5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+2724,0 увеличение ЗП
+552 (112,7 с Доу и 439,3 многод малоимущие перераспределили
+172,00 возврат с ЦБ,+1104,560 Ступени
+3194,2 малокомлектность на 2024 год
</t>
        </r>
      </text>
    </comment>
    <comment ref="F8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+813,9 ЖКУ добавили</t>
        </r>
      </text>
    </comment>
    <comment ref="G58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4118,9 малокомплектность май</t>
        </r>
      </text>
    </comment>
    <comment ref="G25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1320,7 малокомплектность май
</t>
        </r>
      </text>
    </comment>
  </commentList>
</comments>
</file>

<file path=xl/comments3.xml><?xml version="1.0" encoding="utf-8"?>
<comments xmlns="http://schemas.openxmlformats.org/spreadsheetml/2006/main">
  <authors>
    <author>sedfr7</author>
  </authors>
  <commentList>
    <comment ref="F28" authorId="0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-827,475 софинансирование</t>
        </r>
      </text>
    </comment>
    <comment ref="F27" authorId="0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+15,5 добавили
</t>
        </r>
      </text>
    </comment>
  </commentList>
</comments>
</file>

<file path=xl/sharedStrings.xml><?xml version="1.0" encoding="utf-8"?>
<sst xmlns="http://schemas.openxmlformats.org/spreadsheetml/2006/main" count="691" uniqueCount="278">
  <si>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</si>
  <si>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</si>
  <si>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</si>
  <si>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</si>
  <si>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</si>
  <si>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</si>
  <si>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</si>
  <si>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</si>
  <si>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</si>
  <si>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</si>
  <si>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</si>
  <si>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</si>
  <si>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</si>
  <si>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</si>
  <si>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</si>
  <si>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</si>
  <si>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</si>
  <si>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</si>
  <si>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</si>
  <si>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</si>
  <si>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</si>
  <si>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</si>
  <si>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</si>
  <si>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</si>
  <si>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</si>
  <si>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</si>
  <si>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</si>
  <si>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</si>
  <si>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</si>
  <si>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</si>
  <si>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</si>
  <si>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</si>
  <si>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</si>
  <si>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</si>
  <si>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</si>
  <si>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</si>
  <si>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</si>
  <si>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</si>
  <si>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</si>
  <si>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</si>
  <si>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</si>
  <si>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</si>
  <si>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</si>
  <si>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</si>
  <si>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</si>
  <si>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</si>
  <si>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</si>
  <si>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</si>
  <si>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</si>
  <si>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</si>
  <si>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</si>
  <si>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</si>
  <si>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</si>
  <si>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</si>
  <si>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</si>
  <si>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</si>
  <si>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</si>
  <si>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</si>
  <si>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</si>
  <si>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</si>
  <si>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</si>
  <si>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</si>
  <si>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</si>
  <si>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</si>
  <si>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</si>
  <si>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</si>
  <si>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</si>
  <si>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</si>
  <si>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</si>
  <si>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</si>
  <si>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</si>
  <si>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</si>
  <si>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</si>
  <si>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</si>
  <si>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</si>
  <si>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</si>
  <si>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</si>
  <si>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</si>
  <si>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</si>
  <si>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</si>
  <si>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</si>
  <si>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</si>
  <si>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</si>
  <si>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</si>
  <si>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</si>
  <si>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</si>
  <si>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</si>
  <si>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</si>
  <si>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</si>
  <si>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</si>
  <si>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</si>
  <si>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</si>
  <si>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</si>
  <si>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</si>
  <si>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</si>
  <si>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</si>
  <si>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</si>
  <si>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</si>
  <si>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</si>
  <si>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</si>
  <si>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</si>
  <si>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</si>
  <si>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</si>
  <si>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</si>
  <si>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</si>
  <si>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</si>
  <si>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</si>
  <si>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</si>
  <si>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</si>
  <si>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</si>
  <si>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</si>
  <si>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</si>
  <si>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</si>
  <si>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</si>
  <si>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</si>
  <si>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</si>
  <si>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</si>
  <si>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</si>
  <si>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</si>
  <si>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</si>
  <si>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</si>
  <si>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</si>
  <si>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</si>
  <si>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</si>
  <si>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</si>
  <si>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</si>
  <si>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</si>
  <si>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</si>
  <si>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</si>
  <si>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</si>
  <si>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</si>
  <si>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</si>
  <si>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</si>
  <si>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</si>
  <si>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</si>
  <si>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</si>
  <si>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</si>
  <si>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</si>
  <si>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</si>
  <si>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</si>
  <si>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</si>
  <si>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</si>
  <si>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</si>
  <si>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</si>
  <si>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</si>
  <si>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</si>
  <si>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</si>
  <si>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</si>
  <si>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</si>
  <si>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</si>
  <si>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</si>
  <si>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</si>
  <si>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</si>
  <si>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</si>
  <si>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</si>
  <si>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</si>
  <si>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</si>
  <si>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</si>
  <si>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</si>
  <si>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</si>
  <si>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</si>
  <si>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</si>
  <si>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</si>
  <si>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</si>
  <si>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</si>
  <si>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</si>
  <si>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</si>
  <si>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</si>
  <si>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</si>
  <si>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</si>
  <si>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</si>
  <si>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</si>
  <si>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</si>
  <si>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</si>
  <si>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</si>
  <si>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</si>
  <si>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</si>
  <si>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</si>
  <si>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</si>
  <si>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</si>
  <si>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</si>
  <si>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</si>
  <si>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</si>
  <si>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</si>
  <si>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</si>
  <si>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</si>
  <si>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</si>
  <si>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</si>
  <si>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</si>
  <si>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</si>
  <si>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</si>
  <si>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</si>
  <si>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</si>
  <si>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</si>
  <si>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</si>
  <si>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</si>
  <si>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</si>
  <si>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</si>
  <si>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</si>
  <si>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</si>
  <si>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</si>
  <si>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</si>
  <si>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</si>
  <si>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</si>
  <si>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</si>
  <si>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</si>
  <si>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</si>
  <si>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</si>
  <si>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</si>
  <si>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</si>
  <si>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</si>
  <si>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</si>
  <si>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</si>
  <si>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</si>
  <si>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</si>
  <si>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</si>
  <si>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</si>
  <si>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</si>
  <si>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</si>
  <si>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</si>
  <si>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</si>
  <si>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</si>
  <si>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</si>
  <si>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</si>
  <si>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</si>
  <si>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</si>
  <si>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</si>
  <si>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</si>
  <si>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</si>
  <si>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</si>
  <si>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</si>
  <si>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</si>
  <si>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</si>
  <si>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</si>
  <si>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</si>
  <si>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</si>
  <si>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</si>
  <si>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</si>
  <si>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</si>
  <si>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</si>
  <si>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</si>
  <si>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</si>
  <si>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</si>
  <si>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</si>
  <si>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</si>
  <si>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</si>
  <si>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</si>
  <si>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</si>
  <si>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</si>
  <si>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</si>
  <si>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</si>
  <si>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</si>
  <si>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</si>
  <si>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</si>
  <si>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</si>
  <si>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</si>
  <si>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3                                                                                                                                                                        </t>
  </si>
  <si>
    <t>Благоустройство територии МАОУ "Суксунская СОШ № 2"</t>
  </si>
  <si>
    <t>Ремонт фасада здания школы МАОУ "Ключевская СОШ"</t>
  </si>
  <si>
    <t>Мероприятие  2.2.6. Реализация мероприятий приоритетного проекта "Школьный двор" программы "Комфортный край" из них:</t>
  </si>
  <si>
    <t xml:space="preserve">Ремонт крыши здания МАОУ «Суксунская средняя общеобразовательная школа №2"
</t>
  </si>
  <si>
    <t>Предоставление мер социальной поддержки учащихся из нуждающихся и многодетных нуждающихся семей.</t>
  </si>
  <si>
    <t>Мероприятие 2.5.4. «Организация бесплатного горячего питания обучающимся 5-11 классов, являющимися детьми участников специальной военной операции»</t>
  </si>
  <si>
    <t>0220523930</t>
  </si>
  <si>
    <t>Мероприятие 2.5.5.Создание центров детских инициатив в школе</t>
  </si>
  <si>
    <t>022052Е140</t>
  </si>
  <si>
    <t>021022Е160</t>
  </si>
  <si>
    <t>Мероприятие 1.2.4. Замена объектовой станции ПАК "Стрелец-Мониторинг"</t>
  </si>
  <si>
    <t>Мероприятие  2.2.7.  Замена объектовой станции ПАК "Стрелец-Мониторинг"</t>
  </si>
  <si>
    <t>02202E150</t>
  </si>
  <si>
    <t>Мероприятие 3.2.3. Замена объектовой станции ПАК "Стрелец-Мониторинг"</t>
  </si>
  <si>
    <t>02.3.02.2E170</t>
  </si>
  <si>
    <t>02205L3030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</si>
  <si>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</si>
  <si>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</si>
  <si>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</si>
  <si>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от 21.06.2024 № 509</t>
  </si>
  <si>
    <t xml:space="preserve">от 21.06.2024 № 509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</si>
</sst>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b/>
      <sz val="18"/>
      <name val="Tahoma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sz val="24"/>
      <color indexed="10"/>
      <name val="Calibri"/>
      <family val="2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sz val="24"/>
      <color rgb="FFFF0000"/>
      <name val="Calibri"/>
      <family val="2"/>
    </font>
    <font>
      <sz val="36"/>
      <color theme="1"/>
      <name val="Calibri"/>
      <family val="2"/>
    </font>
    <font>
      <sz val="2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70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6" fillId="0" borderId="0" xfId="0" applyFont="1" applyAlignment="1">
      <alignment horizontal="justify"/>
    </xf>
    <xf numFmtId="0" fontId="84" fillId="0" borderId="0" xfId="0" applyFont="1" applyAlignment="1">
      <alignment/>
    </xf>
    <xf numFmtId="0" fontId="7" fillId="0" borderId="0" xfId="0" applyFont="1" applyAlignment="1">
      <alignment horizontal="justify"/>
    </xf>
    <xf numFmtId="0" fontId="8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5" fillId="0" borderId="0" xfId="0" applyFont="1" applyAlignment="1">
      <alignment/>
    </xf>
    <xf numFmtId="0" fontId="85" fillId="0" borderId="10" xfId="0" applyFont="1" applyBorder="1" applyAlignment="1">
      <alignment/>
    </xf>
    <xf numFmtId="4" fontId="85" fillId="0" borderId="10" xfId="0" applyNumberFormat="1" applyFont="1" applyBorder="1" applyAlignment="1">
      <alignment/>
    </xf>
    <xf numFmtId="0" fontId="86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8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0" fillId="0" borderId="0" xfId="0" applyBorder="1" applyAlignment="1">
      <alignment/>
    </xf>
    <xf numFmtId="0" fontId="87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50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1" fillId="0" borderId="0" xfId="0" applyFont="1" applyAlignment="1">
      <alignment/>
    </xf>
    <xf numFmtId="0" fontId="88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justify" vertical="center" wrapText="1"/>
    </xf>
    <xf numFmtId="4" fontId="89" fillId="0" borderId="12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justify" vertical="top" wrapText="1"/>
    </xf>
    <xf numFmtId="4" fontId="90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81" fillId="33" borderId="0" xfId="0" applyFont="1" applyFill="1" applyAlignment="1">
      <alignment/>
    </xf>
    <xf numFmtId="0" fontId="81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5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81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5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91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3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justify" vertical="top" wrapText="1"/>
    </xf>
    <xf numFmtId="2" fontId="89" fillId="0" borderId="12" xfId="0" applyNumberFormat="1" applyFont="1" applyFill="1" applyBorder="1" applyAlignment="1">
      <alignment horizontal="center" vertical="center" wrapText="1"/>
    </xf>
    <xf numFmtId="2" fontId="89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92" fillId="0" borderId="0" xfId="0" applyFont="1" applyFill="1" applyAlignment="1">
      <alignment horizontal="center" wrapText="1"/>
    </xf>
    <xf numFmtId="4" fontId="56" fillId="0" borderId="0" xfId="0" applyNumberFormat="1" applyFont="1" applyFill="1" applyAlignment="1">
      <alignment horizontal="center"/>
    </xf>
    <xf numFmtId="4" fontId="57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6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4" fontId="0" fillId="0" borderId="0" xfId="0" applyNumberFormat="1" applyAlignment="1">
      <alignment/>
    </xf>
    <xf numFmtId="4" fontId="84" fillId="0" borderId="0" xfId="0" applyNumberFormat="1" applyFont="1" applyAlignment="1">
      <alignment/>
    </xf>
    <xf numFmtId="0" fontId="94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81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7" fillId="0" borderId="0" xfId="0" applyFont="1" applyFill="1" applyAlignment="1">
      <alignment/>
    </xf>
    <xf numFmtId="0" fontId="87" fillId="0" borderId="10" xfId="0" applyFont="1" applyFill="1" applyBorder="1" applyAlignment="1">
      <alignment horizontal="center" vertical="top" wrapText="1"/>
    </xf>
    <xf numFmtId="0" fontId="87" fillId="0" borderId="10" xfId="0" applyFont="1" applyFill="1" applyBorder="1" applyAlignment="1">
      <alignment vertical="top" wrapText="1"/>
    </xf>
    <xf numFmtId="4" fontId="87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81" fillId="0" borderId="0" xfId="0" applyNumberFormat="1" applyFont="1" applyFill="1" applyAlignment="1">
      <alignment horizontal="center"/>
    </xf>
    <xf numFmtId="4" fontId="93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justify" vertical="center" wrapText="1"/>
    </xf>
    <xf numFmtId="49" fontId="8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right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95" fillId="0" borderId="0" xfId="0" applyFont="1" applyFill="1" applyAlignment="1">
      <alignment wrapText="1"/>
    </xf>
    <xf numFmtId="0" fontId="95" fillId="0" borderId="0" xfId="0" applyFont="1" applyAlignment="1">
      <alignment/>
    </xf>
    <xf numFmtId="179" fontId="11" fillId="0" borderId="12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85" fillId="0" borderId="1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4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2" fontId="63" fillId="0" borderId="10" xfId="0" applyNumberFormat="1" applyFont="1" applyFill="1" applyBorder="1" applyAlignment="1">
      <alignment horizontal="center" vertical="top" wrapText="1"/>
    </xf>
    <xf numFmtId="0" fontId="92" fillId="33" borderId="0" xfId="0" applyFont="1" applyFill="1" applyAlignment="1">
      <alignment horizontal="center"/>
    </xf>
    <xf numFmtId="4" fontId="11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95" fillId="0" borderId="0" xfId="0" applyFont="1" applyFill="1" applyAlignment="1">
      <alignment horizontal="center"/>
    </xf>
    <xf numFmtId="4" fontId="95" fillId="0" borderId="0" xfId="0" applyNumberFormat="1" applyFont="1" applyFill="1" applyAlignment="1">
      <alignment horizontal="center"/>
    </xf>
    <xf numFmtId="0" fontId="8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88" fillId="0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4" fillId="0" borderId="0" xfId="0" applyFont="1" applyAlignment="1">
      <alignment/>
    </xf>
    <xf numFmtId="0" fontId="11" fillId="0" borderId="15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19" fillId="0" borderId="11" xfId="0" applyFont="1" applyFill="1" applyBorder="1" applyAlignment="1">
      <alignment vertical="top" wrapText="1"/>
    </xf>
    <xf numFmtId="0" fontId="64" fillId="0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4" fontId="6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92" fillId="0" borderId="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7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8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/>
    </xf>
    <xf numFmtId="0" fontId="85" fillId="0" borderId="11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09.7109375" style="0" customWidth="1"/>
  </cols>
  <sheetData>
    <row r="1" spans="7:8" s="45" customFormat="1" ht="18.75">
      <c r="G1" s="137" t="s">
        <v>273</v>
      </c>
      <c r="H1"/>
    </row>
    <row r="2" spans="7:8" s="49" customFormat="1" ht="18.75">
      <c r="G2" s="137" t="s">
        <v>243</v>
      </c>
      <c r="H2" s="136" t="s">
        <v>242</v>
      </c>
    </row>
    <row r="3" spans="7:8" s="49" customFormat="1" ht="18.75">
      <c r="G3" s="137" t="s">
        <v>244</v>
      </c>
      <c r="H3"/>
    </row>
    <row r="4" s="49" customFormat="1" ht="18.75">
      <c r="G4" s="137" t="s">
        <v>276</v>
      </c>
    </row>
    <row r="5" spans="1:8" ht="39" customHeight="1">
      <c r="A5" s="326" t="s">
        <v>138</v>
      </c>
      <c r="B5" s="327"/>
      <c r="C5" s="327"/>
      <c r="D5" s="327"/>
      <c r="E5" s="327"/>
      <c r="F5" s="327"/>
      <c r="G5" s="138" t="s">
        <v>251</v>
      </c>
      <c r="H5" s="32"/>
    </row>
    <row r="6" spans="1:8" ht="26.25">
      <c r="A6" s="39"/>
      <c r="B6" s="38"/>
      <c r="C6" s="38"/>
      <c r="D6" s="38"/>
      <c r="E6" s="46"/>
      <c r="F6" s="47"/>
      <c r="G6" s="138" t="s">
        <v>139</v>
      </c>
      <c r="H6" s="32"/>
    </row>
    <row r="7" spans="1:8" ht="26.25">
      <c r="A7" s="39"/>
      <c r="B7" s="38"/>
      <c r="C7" s="38"/>
      <c r="D7" s="38"/>
      <c r="E7" s="47"/>
      <c r="F7" s="46"/>
      <c r="G7" s="138" t="s">
        <v>50</v>
      </c>
      <c r="H7" s="32"/>
    </row>
    <row r="8" spans="1:8" ht="26.25">
      <c r="A8" s="39"/>
      <c r="B8" s="38"/>
      <c r="C8" s="38"/>
      <c r="D8" s="38"/>
      <c r="E8" s="47"/>
      <c r="F8" s="47"/>
      <c r="G8" s="138" t="s">
        <v>175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316" t="s">
        <v>0</v>
      </c>
      <c r="B10" s="317"/>
      <c r="C10" s="317"/>
      <c r="D10" s="317"/>
      <c r="E10" s="317"/>
      <c r="F10" s="317"/>
      <c r="G10" s="29"/>
      <c r="H10" s="27"/>
    </row>
    <row r="11" spans="1:8" ht="26.25">
      <c r="A11" s="316" t="s">
        <v>177</v>
      </c>
      <c r="B11" s="317"/>
      <c r="C11" s="317"/>
      <c r="D11" s="317"/>
      <c r="E11" s="317"/>
      <c r="F11" s="317"/>
      <c r="G11" s="46"/>
      <c r="H11" s="47"/>
    </row>
    <row r="12" spans="1:8" ht="26.25">
      <c r="A12" s="316" t="s">
        <v>145</v>
      </c>
      <c r="B12" s="317"/>
      <c r="C12" s="317"/>
      <c r="D12" s="317"/>
      <c r="E12" s="317"/>
      <c r="F12" s="317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328" t="s">
        <v>1</v>
      </c>
      <c r="B14" s="328" t="s">
        <v>2</v>
      </c>
      <c r="C14" s="331" t="s">
        <v>3</v>
      </c>
      <c r="D14" s="332"/>
      <c r="E14" s="333"/>
      <c r="F14" s="328" t="s">
        <v>4</v>
      </c>
      <c r="G14" s="328"/>
      <c r="H14" s="328"/>
    </row>
    <row r="15" spans="1:8" ht="46.5" customHeight="1">
      <c r="A15" s="328"/>
      <c r="B15" s="328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77"/>
      <c r="G17" s="177"/>
      <c r="H17" s="178"/>
    </row>
    <row r="18" spans="1:8" ht="38.25" customHeight="1">
      <c r="A18" s="329" t="s">
        <v>8</v>
      </c>
      <c r="B18" s="225" t="s">
        <v>9</v>
      </c>
      <c r="C18" s="345" t="s">
        <v>197</v>
      </c>
      <c r="D18" s="341" t="s">
        <v>24</v>
      </c>
      <c r="E18" s="341" t="s">
        <v>64</v>
      </c>
      <c r="F18" s="343">
        <f>F20+F38+F68+F76+F82</f>
        <v>116004.55511999999</v>
      </c>
      <c r="G18" s="386">
        <f>G20+G38+G68+G76+G82</f>
        <v>120670.05446</v>
      </c>
      <c r="H18" s="386">
        <f>H20+H38+H68+H76+H82</f>
        <v>111014.99548</v>
      </c>
    </row>
    <row r="19" spans="1:8" ht="210.75" customHeight="1">
      <c r="A19" s="330"/>
      <c r="B19" s="104" t="s">
        <v>172</v>
      </c>
      <c r="C19" s="346"/>
      <c r="D19" s="342"/>
      <c r="E19" s="388"/>
      <c r="F19" s="344"/>
      <c r="G19" s="387"/>
      <c r="H19" s="387"/>
    </row>
    <row r="20" spans="1:8" ht="63" customHeight="1">
      <c r="A20" s="339" t="s">
        <v>104</v>
      </c>
      <c r="B20" s="361" t="s">
        <v>108</v>
      </c>
      <c r="C20" s="340">
        <v>620</v>
      </c>
      <c r="D20" s="334" t="s">
        <v>21</v>
      </c>
      <c r="E20" s="334" t="s">
        <v>65</v>
      </c>
      <c r="F20" s="367">
        <f>F22+F25+F35</f>
        <v>34919.67036</v>
      </c>
      <c r="G20" s="367">
        <f>G22+G25+G35</f>
        <v>35727.50756</v>
      </c>
      <c r="H20" s="367">
        <f>H22+H25+H35</f>
        <v>34038.61</v>
      </c>
    </row>
    <row r="21" spans="1:8" ht="47.25" customHeight="1">
      <c r="A21" s="339"/>
      <c r="B21" s="362"/>
      <c r="C21" s="336"/>
      <c r="D21" s="336"/>
      <c r="E21" s="335"/>
      <c r="F21" s="368"/>
      <c r="G21" s="368"/>
      <c r="H21" s="368"/>
    </row>
    <row r="22" spans="1:8" s="90" customFormat="1" ht="59.25" customHeight="1">
      <c r="A22" s="320" t="s">
        <v>10</v>
      </c>
      <c r="B22" s="358" t="s">
        <v>11</v>
      </c>
      <c r="C22" s="324">
        <v>620</v>
      </c>
      <c r="D22" s="322" t="s">
        <v>21</v>
      </c>
      <c r="E22" s="322" t="s">
        <v>66</v>
      </c>
      <c r="F22" s="337">
        <f>F24</f>
        <v>33057.21</v>
      </c>
      <c r="G22" s="337">
        <f>G24</f>
        <v>33888.61</v>
      </c>
      <c r="H22" s="337">
        <f>H24</f>
        <v>33888.61</v>
      </c>
    </row>
    <row r="23" spans="1:8" s="90" customFormat="1" ht="47.25" customHeight="1">
      <c r="A23" s="321"/>
      <c r="B23" s="359"/>
      <c r="C23" s="325"/>
      <c r="D23" s="325"/>
      <c r="E23" s="323"/>
      <c r="F23" s="338"/>
      <c r="G23" s="338"/>
      <c r="H23" s="338"/>
    </row>
    <row r="24" spans="1:8" s="90" customFormat="1" ht="127.5" customHeight="1">
      <c r="A24" s="260" t="s">
        <v>62</v>
      </c>
      <c r="B24" s="117" t="s">
        <v>109</v>
      </c>
      <c r="C24" s="79">
        <v>620</v>
      </c>
      <c r="D24" s="80" t="s">
        <v>21</v>
      </c>
      <c r="E24" s="80" t="s">
        <v>67</v>
      </c>
      <c r="F24" s="78">
        <v>33057.21</v>
      </c>
      <c r="G24" s="285">
        <v>33888.61</v>
      </c>
      <c r="H24" s="285">
        <v>33888.61</v>
      </c>
    </row>
    <row r="25" spans="1:8" s="90" customFormat="1" ht="38.25" customHeight="1">
      <c r="A25" s="320" t="s">
        <v>147</v>
      </c>
      <c r="B25" s="318" t="s">
        <v>108</v>
      </c>
      <c r="C25" s="324">
        <v>620</v>
      </c>
      <c r="D25" s="322" t="s">
        <v>21</v>
      </c>
      <c r="E25" s="322" t="s">
        <v>133</v>
      </c>
      <c r="F25" s="337">
        <f>F27+F29+F32</f>
        <v>1862.46036</v>
      </c>
      <c r="G25" s="337">
        <f>G27+G29+G32+G34</f>
        <v>1838.8975599999999</v>
      </c>
      <c r="H25" s="337">
        <f>H27+H29+H32+H34</f>
        <v>150</v>
      </c>
    </row>
    <row r="26" spans="1:8" s="90" customFormat="1" ht="51" customHeight="1">
      <c r="A26" s="321"/>
      <c r="B26" s="319"/>
      <c r="C26" s="325"/>
      <c r="D26" s="325"/>
      <c r="E26" s="323"/>
      <c r="F26" s="338"/>
      <c r="G26" s="338"/>
      <c r="H26" s="338"/>
    </row>
    <row r="27" spans="1:8" s="90" customFormat="1" ht="46.5" customHeight="1">
      <c r="A27" s="356" t="s">
        <v>183</v>
      </c>
      <c r="B27" s="355" t="s">
        <v>49</v>
      </c>
      <c r="C27" s="350">
        <v>620</v>
      </c>
      <c r="D27" s="351" t="s">
        <v>21</v>
      </c>
      <c r="E27" s="352" t="s">
        <v>69</v>
      </c>
      <c r="F27" s="337">
        <f>339.24-50+7.5</f>
        <v>296.74</v>
      </c>
      <c r="G27" s="354">
        <v>150</v>
      </c>
      <c r="H27" s="389">
        <v>150</v>
      </c>
    </row>
    <row r="28" spans="1:8" s="90" customFormat="1" ht="48" customHeight="1">
      <c r="A28" s="357"/>
      <c r="B28" s="355"/>
      <c r="C28" s="350"/>
      <c r="D28" s="351"/>
      <c r="E28" s="353"/>
      <c r="F28" s="338"/>
      <c r="G28" s="391"/>
      <c r="H28" s="390"/>
    </row>
    <row r="29" spans="1:8" ht="30" customHeight="1">
      <c r="A29" s="320" t="s">
        <v>148</v>
      </c>
      <c r="B29" s="371" t="s">
        <v>49</v>
      </c>
      <c r="C29" s="349">
        <v>620</v>
      </c>
      <c r="D29" s="374" t="s">
        <v>21</v>
      </c>
      <c r="E29" s="322" t="s">
        <v>140</v>
      </c>
      <c r="F29" s="337">
        <f>F31</f>
        <v>732.47036</v>
      </c>
      <c r="G29" s="337">
        <v>0</v>
      </c>
      <c r="H29" s="337">
        <v>0</v>
      </c>
    </row>
    <row r="30" spans="1:8" ht="80.25" customHeight="1">
      <c r="A30" s="321"/>
      <c r="B30" s="371"/>
      <c r="C30" s="349"/>
      <c r="D30" s="374"/>
      <c r="E30" s="323"/>
      <c r="F30" s="338"/>
      <c r="G30" s="338"/>
      <c r="H30" s="338"/>
    </row>
    <row r="31" spans="1:8" s="90" customFormat="1" ht="67.5" customHeight="1">
      <c r="A31" s="254" t="s">
        <v>205</v>
      </c>
      <c r="B31" s="255" t="s">
        <v>49</v>
      </c>
      <c r="C31" s="256">
        <v>620</v>
      </c>
      <c r="D31" s="257" t="s">
        <v>21</v>
      </c>
      <c r="E31" s="257" t="s">
        <v>140</v>
      </c>
      <c r="F31" s="78">
        <v>732.47036</v>
      </c>
      <c r="G31" s="78">
        <v>0</v>
      </c>
      <c r="H31" s="273">
        <v>0</v>
      </c>
    </row>
    <row r="32" spans="1:8" s="90" customFormat="1" ht="33" customHeight="1">
      <c r="A32" s="363" t="s">
        <v>255</v>
      </c>
      <c r="B32" s="355" t="s">
        <v>49</v>
      </c>
      <c r="C32" s="347">
        <v>620</v>
      </c>
      <c r="D32" s="351" t="s">
        <v>21</v>
      </c>
      <c r="E32" s="352" t="s">
        <v>68</v>
      </c>
      <c r="F32" s="337">
        <f>233.25+600</f>
        <v>833.25</v>
      </c>
      <c r="G32" s="354">
        <v>139</v>
      </c>
      <c r="H32" s="379">
        <v>0</v>
      </c>
    </row>
    <row r="33" spans="1:8" s="90" customFormat="1" ht="29.25" customHeight="1">
      <c r="A33" s="364"/>
      <c r="B33" s="355"/>
      <c r="C33" s="348"/>
      <c r="D33" s="351"/>
      <c r="E33" s="353"/>
      <c r="F33" s="338"/>
      <c r="G33" s="354"/>
      <c r="H33" s="379"/>
    </row>
    <row r="34" spans="1:9" s="90" customFormat="1" ht="78" customHeight="1">
      <c r="A34" s="311" t="s">
        <v>267</v>
      </c>
      <c r="B34" s="310" t="s">
        <v>49</v>
      </c>
      <c r="C34" s="312">
        <v>620</v>
      </c>
      <c r="D34" s="307" t="s">
        <v>21</v>
      </c>
      <c r="E34" s="309" t="s">
        <v>266</v>
      </c>
      <c r="F34" s="314">
        <v>0</v>
      </c>
      <c r="G34" s="306">
        <f>978+571.89756</f>
        <v>1549.8975599999999</v>
      </c>
      <c r="H34" s="78">
        <v>0</v>
      </c>
      <c r="I34" s="91"/>
    </row>
    <row r="35" spans="1:8" ht="78.75" customHeight="1">
      <c r="A35" s="157" t="s">
        <v>150</v>
      </c>
      <c r="B35" s="230" t="s">
        <v>49</v>
      </c>
      <c r="C35" s="231">
        <v>620</v>
      </c>
      <c r="D35" s="232" t="s">
        <v>21</v>
      </c>
      <c r="E35" s="232" t="s">
        <v>149</v>
      </c>
      <c r="F35" s="233">
        <f>F36+F37</f>
        <v>0</v>
      </c>
      <c r="G35" s="233">
        <f>G36</f>
        <v>0</v>
      </c>
      <c r="H35" s="233">
        <f>H36</f>
        <v>0</v>
      </c>
    </row>
    <row r="36" spans="1:8" s="36" customFormat="1" ht="80.25" customHeight="1">
      <c r="A36" s="234" t="s">
        <v>159</v>
      </c>
      <c r="B36" s="230" t="s">
        <v>49</v>
      </c>
      <c r="C36" s="65">
        <v>620</v>
      </c>
      <c r="D36" s="65" t="s">
        <v>21</v>
      </c>
      <c r="E36" s="65" t="s">
        <v>164</v>
      </c>
      <c r="F36" s="274">
        <v>0</v>
      </c>
      <c r="G36" s="233">
        <v>0</v>
      </c>
      <c r="H36" s="233">
        <v>0</v>
      </c>
    </row>
    <row r="37" spans="1:8" s="49" customFormat="1" ht="76.5" customHeight="1">
      <c r="A37" s="234" t="s">
        <v>166</v>
      </c>
      <c r="B37" s="230" t="s">
        <v>49</v>
      </c>
      <c r="C37" s="65">
        <v>620</v>
      </c>
      <c r="D37" s="235" t="s">
        <v>21</v>
      </c>
      <c r="E37" s="65" t="s">
        <v>167</v>
      </c>
      <c r="F37" s="274">
        <v>0</v>
      </c>
      <c r="G37" s="233">
        <v>0</v>
      </c>
      <c r="H37" s="233">
        <v>0</v>
      </c>
    </row>
    <row r="38" spans="1:8" ht="117.75" customHeight="1">
      <c r="A38" s="157" t="s">
        <v>75</v>
      </c>
      <c r="B38" s="226" t="s">
        <v>108</v>
      </c>
      <c r="C38" s="236">
        <v>620</v>
      </c>
      <c r="D38" s="237" t="s">
        <v>22</v>
      </c>
      <c r="E38" s="237" t="s">
        <v>70</v>
      </c>
      <c r="F38" s="238">
        <f>F39+F41+F66</f>
        <v>47941.784759999995</v>
      </c>
      <c r="G38" s="238">
        <f>G39+G41+G66+G64</f>
        <v>49181.64633999999</v>
      </c>
      <c r="H38" s="238">
        <f>H39+H41+H66</f>
        <v>41279.38548</v>
      </c>
    </row>
    <row r="39" spans="1:8" s="7" customFormat="1" ht="157.5" customHeight="1">
      <c r="A39" s="118" t="s">
        <v>35</v>
      </c>
      <c r="B39" s="117" t="s">
        <v>49</v>
      </c>
      <c r="C39" s="154">
        <v>620</v>
      </c>
      <c r="D39" s="155" t="s">
        <v>22</v>
      </c>
      <c r="E39" s="155" t="s">
        <v>72</v>
      </c>
      <c r="F39" s="156">
        <f>F40</f>
        <v>39932.414939999995</v>
      </c>
      <c r="G39" s="156">
        <f>G40</f>
        <v>39166.708999999995</v>
      </c>
      <c r="H39" s="156">
        <f>H40</f>
        <v>39218.2</v>
      </c>
    </row>
    <row r="40" spans="1:10" s="90" customFormat="1" ht="153.75" customHeight="1">
      <c r="A40" s="76" t="s">
        <v>36</v>
      </c>
      <c r="B40" s="117" t="s">
        <v>49</v>
      </c>
      <c r="C40" s="79">
        <v>620</v>
      </c>
      <c r="D40" s="80" t="s">
        <v>22</v>
      </c>
      <c r="E40" s="80" t="s">
        <v>73</v>
      </c>
      <c r="F40" s="78">
        <f>39003-442.5+217.05+35.88+37+75.83+23.34+100.864+206.912+6+23+58.637-480+500+150-100+144+102.18225+112.81775+65+140+0.70406-65+17.69788</f>
        <v>39932.414939999995</v>
      </c>
      <c r="G40" s="286">
        <f>39218.2-51.491</f>
        <v>39166.708999999995</v>
      </c>
      <c r="H40" s="286">
        <v>39218.2</v>
      </c>
      <c r="I40" s="264"/>
      <c r="J40" s="140"/>
    </row>
    <row r="41" spans="1:8" s="44" customFormat="1" ht="93.75" customHeight="1">
      <c r="A41" s="118" t="s">
        <v>71</v>
      </c>
      <c r="B41" s="282" t="s">
        <v>49</v>
      </c>
      <c r="C41" s="227">
        <v>620</v>
      </c>
      <c r="D41" s="228" t="s">
        <v>22</v>
      </c>
      <c r="E41" s="228" t="s">
        <v>74</v>
      </c>
      <c r="F41" s="229">
        <f>F43+F45+F47+F56+F57</f>
        <v>7566.86982</v>
      </c>
      <c r="G41" s="229">
        <f>G43+G45+G47+G56+G57+G63</f>
        <v>8807.83734</v>
      </c>
      <c r="H41" s="229">
        <f>H43+H45+H47+H56+H57</f>
        <v>1424.08548</v>
      </c>
    </row>
    <row r="42" spans="1:8" s="44" customFormat="1" ht="66.75" customHeight="1">
      <c r="A42" s="239" t="s">
        <v>163</v>
      </c>
      <c r="B42" s="240" t="s">
        <v>49</v>
      </c>
      <c r="C42" s="231">
        <v>620</v>
      </c>
      <c r="D42" s="232" t="s">
        <v>22</v>
      </c>
      <c r="E42" s="241" t="s">
        <v>76</v>
      </c>
      <c r="F42" s="242">
        <v>0</v>
      </c>
      <c r="G42" s="242">
        <v>0</v>
      </c>
      <c r="H42" s="243">
        <v>0</v>
      </c>
    </row>
    <row r="43" spans="1:8" s="90" customFormat="1" ht="51" customHeight="1">
      <c r="A43" s="320" t="s">
        <v>153</v>
      </c>
      <c r="B43" s="371" t="s">
        <v>49</v>
      </c>
      <c r="C43" s="349">
        <v>620</v>
      </c>
      <c r="D43" s="374" t="s">
        <v>22</v>
      </c>
      <c r="E43" s="322" t="s">
        <v>77</v>
      </c>
      <c r="F43" s="379">
        <f>1200+76.5-1192.86-15+900-420-112.81775-3.3304-7.5-17.69788</f>
        <v>407.2939700000001</v>
      </c>
      <c r="G43" s="380">
        <f>850-95.7</f>
        <v>754.3</v>
      </c>
      <c r="H43" s="384">
        <f>950-95.7</f>
        <v>854.3</v>
      </c>
    </row>
    <row r="44" spans="1:8" s="90" customFormat="1" ht="32.25" customHeight="1">
      <c r="A44" s="321"/>
      <c r="B44" s="371"/>
      <c r="C44" s="349"/>
      <c r="D44" s="374"/>
      <c r="E44" s="323"/>
      <c r="F44" s="379"/>
      <c r="G44" s="381"/>
      <c r="H44" s="385"/>
    </row>
    <row r="45" spans="1:9" s="90" customFormat="1" ht="57.75" customHeight="1">
      <c r="A45" s="377" t="s">
        <v>154</v>
      </c>
      <c r="B45" s="349" t="s">
        <v>49</v>
      </c>
      <c r="C45" s="349">
        <v>620</v>
      </c>
      <c r="D45" s="374" t="s">
        <v>22</v>
      </c>
      <c r="E45" s="374" t="s">
        <v>78</v>
      </c>
      <c r="F45" s="379">
        <f>165.66+1192.86+3.3304+65</f>
        <v>1426.8504</v>
      </c>
      <c r="G45" s="383">
        <f>4336.87+399.90844+51.491+29.43168</f>
        <v>4817.70112</v>
      </c>
      <c r="H45" s="372">
        <v>0</v>
      </c>
      <c r="I45" s="265"/>
    </row>
    <row r="46" spans="1:8" s="90" customFormat="1" ht="28.5" customHeight="1">
      <c r="A46" s="377"/>
      <c r="B46" s="349"/>
      <c r="C46" s="349"/>
      <c r="D46" s="374"/>
      <c r="E46" s="374"/>
      <c r="F46" s="379"/>
      <c r="G46" s="383"/>
      <c r="H46" s="372"/>
    </row>
    <row r="47" spans="1:9" s="77" customFormat="1" ht="107.25" customHeight="1">
      <c r="A47" s="146" t="s">
        <v>168</v>
      </c>
      <c r="B47" s="147" t="s">
        <v>49</v>
      </c>
      <c r="C47" s="148">
        <v>620</v>
      </c>
      <c r="D47" s="149" t="s">
        <v>22</v>
      </c>
      <c r="E47" s="149" t="s">
        <v>79</v>
      </c>
      <c r="F47" s="266">
        <f>F49+F50+F52+F53+F54+F55</f>
        <v>4532.72545</v>
      </c>
      <c r="G47" s="83">
        <f>G49+G50+G52+G53+G54+G55</f>
        <v>0</v>
      </c>
      <c r="H47" s="83">
        <f>H49+H50+H52+H53+H54+H55</f>
        <v>0</v>
      </c>
      <c r="I47" s="265"/>
    </row>
    <row r="48" spans="1:8" s="90" customFormat="1" ht="76.5" customHeight="1" hidden="1">
      <c r="A48" s="150" t="s">
        <v>186</v>
      </c>
      <c r="B48" s="147" t="s">
        <v>49</v>
      </c>
      <c r="C48" s="148">
        <v>620</v>
      </c>
      <c r="D48" s="149" t="s">
        <v>29</v>
      </c>
      <c r="E48" s="149" t="s">
        <v>202</v>
      </c>
      <c r="F48" s="94">
        <v>0</v>
      </c>
      <c r="G48" s="151">
        <f>252.8-55.62-197.18</f>
        <v>0</v>
      </c>
      <c r="H48" s="152">
        <v>0</v>
      </c>
    </row>
    <row r="49" spans="1:8" s="8" customFormat="1" ht="66" customHeight="1">
      <c r="A49" s="254" t="s">
        <v>204</v>
      </c>
      <c r="B49" s="256" t="s">
        <v>49</v>
      </c>
      <c r="C49" s="256">
        <v>620</v>
      </c>
      <c r="D49" s="257" t="s">
        <v>22</v>
      </c>
      <c r="E49" s="257" t="s">
        <v>79</v>
      </c>
      <c r="F49" s="78">
        <v>1241.6166</v>
      </c>
      <c r="G49" s="145">
        <v>0</v>
      </c>
      <c r="H49" s="81">
        <v>0</v>
      </c>
    </row>
    <row r="50" spans="1:8" s="99" customFormat="1" ht="73.5" customHeight="1">
      <c r="A50" s="254" t="s">
        <v>260</v>
      </c>
      <c r="B50" s="258" t="s">
        <v>49</v>
      </c>
      <c r="C50" s="258">
        <v>620</v>
      </c>
      <c r="D50" s="259" t="s">
        <v>22</v>
      </c>
      <c r="E50" s="259" t="s">
        <v>79</v>
      </c>
      <c r="F50" s="78">
        <v>1703.41346</v>
      </c>
      <c r="G50" s="145">
        <v>0</v>
      </c>
      <c r="H50" s="81">
        <v>0</v>
      </c>
    </row>
    <row r="51" spans="1:8" s="90" customFormat="1" ht="79.5" customHeight="1" hidden="1">
      <c r="A51" s="76" t="s">
        <v>191</v>
      </c>
      <c r="B51" s="79" t="s">
        <v>49</v>
      </c>
      <c r="C51" s="79">
        <v>620</v>
      </c>
      <c r="D51" s="80" t="s">
        <v>29</v>
      </c>
      <c r="E51" s="80" t="s">
        <v>202</v>
      </c>
      <c r="F51" s="78">
        <v>0</v>
      </c>
      <c r="G51" s="145">
        <v>0</v>
      </c>
      <c r="H51" s="81">
        <v>0</v>
      </c>
    </row>
    <row r="52" spans="1:8" s="90" customFormat="1" ht="79.5" customHeight="1">
      <c r="A52" s="76" t="s">
        <v>240</v>
      </c>
      <c r="B52" s="79" t="s">
        <v>49</v>
      </c>
      <c r="C52" s="79">
        <v>620</v>
      </c>
      <c r="D52" s="80" t="s">
        <v>22</v>
      </c>
      <c r="E52" s="80" t="s">
        <v>79</v>
      </c>
      <c r="F52" s="78">
        <v>245.3558</v>
      </c>
      <c r="G52" s="145">
        <v>0</v>
      </c>
      <c r="H52" s="81">
        <v>0</v>
      </c>
    </row>
    <row r="53" spans="1:8" s="90" customFormat="1" ht="112.5" customHeight="1">
      <c r="A53" s="76" t="s">
        <v>252</v>
      </c>
      <c r="B53" s="79" t="s">
        <v>49</v>
      </c>
      <c r="C53" s="79">
        <v>620</v>
      </c>
      <c r="D53" s="80" t="s">
        <v>22</v>
      </c>
      <c r="E53" s="80" t="s">
        <v>79</v>
      </c>
      <c r="F53" s="78">
        <v>167.208</v>
      </c>
      <c r="G53" s="145">
        <v>0</v>
      </c>
      <c r="H53" s="81">
        <v>0</v>
      </c>
    </row>
    <row r="54" spans="1:8" s="90" customFormat="1" ht="79.5" customHeight="1">
      <c r="A54" s="76" t="s">
        <v>253</v>
      </c>
      <c r="B54" s="79" t="s">
        <v>49</v>
      </c>
      <c r="C54" s="79">
        <v>620</v>
      </c>
      <c r="D54" s="80" t="s">
        <v>22</v>
      </c>
      <c r="E54" s="80" t="s">
        <v>79</v>
      </c>
      <c r="F54" s="78">
        <v>356.83565</v>
      </c>
      <c r="G54" s="145">
        <v>0</v>
      </c>
      <c r="H54" s="81">
        <v>0</v>
      </c>
    </row>
    <row r="55" spans="1:8" s="90" customFormat="1" ht="62.25" customHeight="1">
      <c r="A55" s="76" t="s">
        <v>258</v>
      </c>
      <c r="B55" s="79" t="s">
        <v>49</v>
      </c>
      <c r="C55" s="79">
        <v>620</v>
      </c>
      <c r="D55" s="80" t="s">
        <v>22</v>
      </c>
      <c r="E55" s="80" t="s">
        <v>79</v>
      </c>
      <c r="F55" s="78">
        <v>818.29594</v>
      </c>
      <c r="G55" s="145">
        <v>0</v>
      </c>
      <c r="H55" s="81">
        <v>0</v>
      </c>
    </row>
    <row r="56" spans="1:8" s="82" customFormat="1" ht="87" customHeight="1">
      <c r="A56" s="76" t="s">
        <v>206</v>
      </c>
      <c r="B56" s="79" t="s">
        <v>49</v>
      </c>
      <c r="C56" s="79">
        <v>620</v>
      </c>
      <c r="D56" s="80" t="s">
        <v>22</v>
      </c>
      <c r="E56" s="80" t="s">
        <v>174</v>
      </c>
      <c r="F56" s="78">
        <v>0</v>
      </c>
      <c r="G56" s="78">
        <v>0</v>
      </c>
      <c r="H56" s="81">
        <v>0</v>
      </c>
    </row>
    <row r="57" spans="1:8" s="82" customFormat="1" ht="96" customHeight="1">
      <c r="A57" s="76" t="s">
        <v>259</v>
      </c>
      <c r="B57" s="79" t="s">
        <v>49</v>
      </c>
      <c r="C57" s="79">
        <v>620</v>
      </c>
      <c r="D57" s="80" t="s">
        <v>22</v>
      </c>
      <c r="E57" s="80" t="s">
        <v>227</v>
      </c>
      <c r="F57" s="78">
        <f>F58+F59+F60+F61+F62</f>
        <v>1200</v>
      </c>
      <c r="G57" s="78">
        <f>G58+G59+G60+G61+G62</f>
        <v>1139.87446</v>
      </c>
      <c r="H57" s="78">
        <f>H58+H59+H60+H61+H62</f>
        <v>569.78548</v>
      </c>
    </row>
    <row r="58" spans="1:8" s="82" customFormat="1" ht="57.75" customHeight="1">
      <c r="A58" s="76" t="s">
        <v>226</v>
      </c>
      <c r="B58" s="79" t="s">
        <v>49</v>
      </c>
      <c r="C58" s="79">
        <v>620</v>
      </c>
      <c r="D58" s="80" t="s">
        <v>22</v>
      </c>
      <c r="E58" s="80" t="s">
        <v>227</v>
      </c>
      <c r="F58" s="78">
        <v>911.51522</v>
      </c>
      <c r="G58" s="78">
        <v>0</v>
      </c>
      <c r="H58" s="81">
        <v>0</v>
      </c>
    </row>
    <row r="59" spans="1:8" s="82" customFormat="1" ht="57.75" customHeight="1">
      <c r="A59" s="76" t="s">
        <v>257</v>
      </c>
      <c r="B59" s="79" t="s">
        <v>49</v>
      </c>
      <c r="C59" s="79">
        <v>620</v>
      </c>
      <c r="D59" s="80" t="s">
        <v>22</v>
      </c>
      <c r="E59" s="80" t="s">
        <v>227</v>
      </c>
      <c r="F59" s="78">
        <v>288.48478</v>
      </c>
      <c r="G59" s="78">
        <f>193.71508+59.55912</f>
        <v>253.2742</v>
      </c>
      <c r="H59" s="81">
        <v>0</v>
      </c>
    </row>
    <row r="60" spans="1:8" s="82" customFormat="1" ht="72.75" customHeight="1">
      <c r="A60" s="76" t="s">
        <v>236</v>
      </c>
      <c r="B60" s="79" t="s">
        <v>49</v>
      </c>
      <c r="C60" s="79">
        <v>620</v>
      </c>
      <c r="D60" s="80" t="s">
        <v>22</v>
      </c>
      <c r="E60" s="80" t="s">
        <v>227</v>
      </c>
      <c r="F60" s="78">
        <v>0</v>
      </c>
      <c r="G60" s="78">
        <v>376.28297</v>
      </c>
      <c r="H60" s="81">
        <v>0</v>
      </c>
    </row>
    <row r="61" spans="1:8" s="82" customFormat="1" ht="87" customHeight="1">
      <c r="A61" s="76" t="s">
        <v>237</v>
      </c>
      <c r="B61" s="79" t="s">
        <v>49</v>
      </c>
      <c r="C61" s="79">
        <v>620</v>
      </c>
      <c r="D61" s="80" t="s">
        <v>22</v>
      </c>
      <c r="E61" s="80" t="s">
        <v>227</v>
      </c>
      <c r="F61" s="78">
        <v>0</v>
      </c>
      <c r="G61" s="297">
        <f>569.87641-59.55912</f>
        <v>510.31728999999996</v>
      </c>
      <c r="H61" s="81">
        <v>0</v>
      </c>
    </row>
    <row r="62" spans="1:8" s="82" customFormat="1" ht="71.25" customHeight="1">
      <c r="A62" s="76" t="s">
        <v>238</v>
      </c>
      <c r="B62" s="79" t="s">
        <v>49</v>
      </c>
      <c r="C62" s="79">
        <v>620</v>
      </c>
      <c r="D62" s="80" t="s">
        <v>22</v>
      </c>
      <c r="E62" s="80" t="s">
        <v>227</v>
      </c>
      <c r="F62" s="78">
        <v>0</v>
      </c>
      <c r="G62" s="78">
        <v>0</v>
      </c>
      <c r="H62" s="81">
        <v>569.78548</v>
      </c>
    </row>
    <row r="63" spans="1:9" s="82" customFormat="1" ht="76.5" customHeight="1">
      <c r="A63" s="254" t="s">
        <v>268</v>
      </c>
      <c r="B63" s="313" t="s">
        <v>49</v>
      </c>
      <c r="C63" s="313">
        <v>620</v>
      </c>
      <c r="D63" s="307" t="s">
        <v>22</v>
      </c>
      <c r="E63" s="307" t="s">
        <v>269</v>
      </c>
      <c r="F63" s="306">
        <v>0</v>
      </c>
      <c r="G63" s="306">
        <f>3096-398.709-571.89756-29.43168</f>
        <v>2095.96176</v>
      </c>
      <c r="H63" s="287">
        <v>0</v>
      </c>
      <c r="I63" s="305"/>
    </row>
    <row r="64" spans="1:8" s="82" customFormat="1" ht="71.25" customHeight="1">
      <c r="A64" s="288" t="s">
        <v>169</v>
      </c>
      <c r="B64" s="284" t="s">
        <v>49</v>
      </c>
      <c r="C64" s="284">
        <v>620</v>
      </c>
      <c r="D64" s="283" t="s">
        <v>22</v>
      </c>
      <c r="E64" s="283" t="s">
        <v>170</v>
      </c>
      <c r="F64" s="285">
        <v>0</v>
      </c>
      <c r="G64" s="285">
        <f>G65</f>
        <v>570</v>
      </c>
      <c r="H64" s="285">
        <f>H65</f>
        <v>0</v>
      </c>
    </row>
    <row r="65" spans="1:8" s="82" customFormat="1" ht="71.25" customHeight="1">
      <c r="A65" s="254" t="s">
        <v>264</v>
      </c>
      <c r="B65" s="284" t="s">
        <v>49</v>
      </c>
      <c r="C65" s="284">
        <v>620</v>
      </c>
      <c r="D65" s="283" t="s">
        <v>22</v>
      </c>
      <c r="E65" s="283" t="s">
        <v>265</v>
      </c>
      <c r="F65" s="285">
        <v>0</v>
      </c>
      <c r="G65" s="285">
        <v>570</v>
      </c>
      <c r="H65" s="287">
        <v>0</v>
      </c>
    </row>
    <row r="66" spans="1:8" ht="379.5" customHeight="1">
      <c r="A66" s="118" t="s">
        <v>141</v>
      </c>
      <c r="B66" s="153" t="s">
        <v>49</v>
      </c>
      <c r="C66" s="154">
        <v>620</v>
      </c>
      <c r="D66" s="155" t="s">
        <v>22</v>
      </c>
      <c r="E66" s="155" t="s">
        <v>80</v>
      </c>
      <c r="F66" s="156">
        <f>F67</f>
        <v>442.5</v>
      </c>
      <c r="G66" s="156">
        <f>G67</f>
        <v>637.1</v>
      </c>
      <c r="H66" s="156">
        <f>H67</f>
        <v>637.1</v>
      </c>
    </row>
    <row r="67" spans="1:8" ht="360.75" customHeight="1">
      <c r="A67" s="254" t="s">
        <v>142</v>
      </c>
      <c r="B67" s="289" t="s">
        <v>49</v>
      </c>
      <c r="C67" s="284">
        <v>620</v>
      </c>
      <c r="D67" s="283" t="s">
        <v>22</v>
      </c>
      <c r="E67" s="283" t="s">
        <v>81</v>
      </c>
      <c r="F67" s="285">
        <v>442.5</v>
      </c>
      <c r="G67" s="285">
        <f>541.4+95.7</f>
        <v>637.1</v>
      </c>
      <c r="H67" s="285">
        <f>541.4+95.7</f>
        <v>637.1</v>
      </c>
    </row>
    <row r="68" spans="1:8" ht="85.5" customHeight="1">
      <c r="A68" s="361" t="s">
        <v>134</v>
      </c>
      <c r="B68" s="361" t="s">
        <v>108</v>
      </c>
      <c r="C68" s="369">
        <v>620</v>
      </c>
      <c r="D68" s="376" t="s">
        <v>29</v>
      </c>
      <c r="E68" s="376" t="s">
        <v>82</v>
      </c>
      <c r="F68" s="365">
        <f>F70+F72</f>
        <v>24387.2</v>
      </c>
      <c r="G68" s="365">
        <f>G70+G72</f>
        <v>26285.60056</v>
      </c>
      <c r="H68" s="365">
        <f>H70+H72</f>
        <v>25960.8</v>
      </c>
    </row>
    <row r="69" spans="1:8" s="40" customFormat="1" ht="24" customHeight="1">
      <c r="A69" s="362"/>
      <c r="B69" s="362"/>
      <c r="C69" s="370"/>
      <c r="D69" s="370"/>
      <c r="E69" s="378"/>
      <c r="F69" s="375"/>
      <c r="G69" s="370"/>
      <c r="H69" s="370"/>
    </row>
    <row r="70" spans="1:8" ht="93" customHeight="1">
      <c r="A70" s="118" t="s">
        <v>44</v>
      </c>
      <c r="B70" s="175" t="s">
        <v>107</v>
      </c>
      <c r="C70" s="176">
        <v>620</v>
      </c>
      <c r="D70" s="161" t="s">
        <v>29</v>
      </c>
      <c r="E70" s="161" t="s">
        <v>103</v>
      </c>
      <c r="F70" s="139">
        <f>F71</f>
        <v>24387.2</v>
      </c>
      <c r="G70" s="139">
        <f>G71</f>
        <v>25960.8</v>
      </c>
      <c r="H70" s="139">
        <f>H71</f>
        <v>25960.8</v>
      </c>
    </row>
    <row r="71" spans="1:8" s="90" customFormat="1" ht="72" customHeight="1">
      <c r="A71" s="76" t="s">
        <v>208</v>
      </c>
      <c r="B71" s="76" t="s">
        <v>49</v>
      </c>
      <c r="C71" s="253">
        <v>620</v>
      </c>
      <c r="D71" s="80" t="s">
        <v>29</v>
      </c>
      <c r="E71" s="80" t="s">
        <v>83</v>
      </c>
      <c r="F71" s="78">
        <f>22015.8+1205+1058.4+108</f>
        <v>24387.2</v>
      </c>
      <c r="G71" s="285">
        <v>25960.8</v>
      </c>
      <c r="H71" s="285">
        <v>25960.8</v>
      </c>
    </row>
    <row r="72" spans="1:8" s="40" customFormat="1" ht="105.75" customHeight="1">
      <c r="A72" s="157" t="s">
        <v>105</v>
      </c>
      <c r="B72" s="157" t="s">
        <v>49</v>
      </c>
      <c r="C72" s="158">
        <v>620</v>
      </c>
      <c r="D72" s="159" t="s">
        <v>29</v>
      </c>
      <c r="E72" s="159" t="s">
        <v>85</v>
      </c>
      <c r="F72" s="160">
        <f>F73+F74</f>
        <v>0</v>
      </c>
      <c r="G72" s="160">
        <f>G73+G74+G75</f>
        <v>324.80056</v>
      </c>
      <c r="H72" s="160">
        <f>H73+H74+H75</f>
        <v>0</v>
      </c>
    </row>
    <row r="73" spans="1:8" s="90" customFormat="1" ht="86.25" customHeight="1">
      <c r="A73" s="76" t="s">
        <v>193</v>
      </c>
      <c r="B73" s="76" t="s">
        <v>49</v>
      </c>
      <c r="C73" s="79">
        <v>620</v>
      </c>
      <c r="D73" s="80" t="s">
        <v>29</v>
      </c>
      <c r="E73" s="80" t="s">
        <v>84</v>
      </c>
      <c r="F73" s="78">
        <v>0</v>
      </c>
      <c r="G73" s="78">
        <v>0</v>
      </c>
      <c r="H73" s="81">
        <v>0</v>
      </c>
    </row>
    <row r="74" spans="1:8" s="90" customFormat="1" ht="117.75" customHeight="1">
      <c r="A74" s="76" t="s">
        <v>194</v>
      </c>
      <c r="B74" s="76" t="s">
        <v>49</v>
      </c>
      <c r="C74" s="79">
        <v>620</v>
      </c>
      <c r="D74" s="80" t="s">
        <v>29</v>
      </c>
      <c r="E74" s="161" t="s">
        <v>190</v>
      </c>
      <c r="F74" s="139">
        <v>0</v>
      </c>
      <c r="G74" s="139">
        <v>0</v>
      </c>
      <c r="H74" s="162">
        <v>0</v>
      </c>
    </row>
    <row r="75" spans="1:9" s="90" customFormat="1" ht="78" customHeight="1">
      <c r="A75" s="254" t="s">
        <v>270</v>
      </c>
      <c r="B75" s="254" t="s">
        <v>49</v>
      </c>
      <c r="C75" s="313">
        <v>620</v>
      </c>
      <c r="D75" s="307" t="s">
        <v>29</v>
      </c>
      <c r="E75" s="308" t="s">
        <v>271</v>
      </c>
      <c r="F75" s="315">
        <v>0</v>
      </c>
      <c r="G75" s="315">
        <f>326-1.19944</f>
        <v>324.80056</v>
      </c>
      <c r="H75" s="290">
        <v>0</v>
      </c>
      <c r="I75" s="91"/>
    </row>
    <row r="76" spans="1:8" s="24" customFormat="1" ht="74.25" customHeight="1">
      <c r="A76" s="373" t="s">
        <v>160</v>
      </c>
      <c r="B76" s="361" t="s">
        <v>107</v>
      </c>
      <c r="C76" s="369">
        <v>620</v>
      </c>
      <c r="D76" s="382" t="s">
        <v>23</v>
      </c>
      <c r="E76" s="376" t="s">
        <v>86</v>
      </c>
      <c r="F76" s="365">
        <f>F78+F80</f>
        <v>255.9</v>
      </c>
      <c r="G76" s="365">
        <f>G78+G81</f>
        <v>216</v>
      </c>
      <c r="H76" s="365">
        <f>H78+H80</f>
        <v>186</v>
      </c>
    </row>
    <row r="77" spans="1:8" s="41" customFormat="1" ht="11.25" customHeight="1">
      <c r="A77" s="373"/>
      <c r="B77" s="359"/>
      <c r="C77" s="366"/>
      <c r="D77" s="366"/>
      <c r="E77" s="378"/>
      <c r="F77" s="375"/>
      <c r="G77" s="366"/>
      <c r="H77" s="366"/>
    </row>
    <row r="78" spans="1:8" s="5" customFormat="1" ht="83.25" customHeight="1">
      <c r="A78" s="118" t="s">
        <v>106</v>
      </c>
      <c r="B78" s="153" t="s">
        <v>49</v>
      </c>
      <c r="C78" s="154">
        <v>620</v>
      </c>
      <c r="D78" s="155" t="s">
        <v>23</v>
      </c>
      <c r="E78" s="155" t="s">
        <v>87</v>
      </c>
      <c r="F78" s="156">
        <f>F79</f>
        <v>219.9</v>
      </c>
      <c r="G78" s="156">
        <f>G79</f>
        <v>180</v>
      </c>
      <c r="H78" s="156">
        <f>H79</f>
        <v>150</v>
      </c>
    </row>
    <row r="79" spans="1:8" s="82" customFormat="1" ht="77.25" customHeight="1">
      <c r="A79" s="76" t="s">
        <v>95</v>
      </c>
      <c r="B79" s="117" t="s">
        <v>49</v>
      </c>
      <c r="C79" s="79">
        <v>620</v>
      </c>
      <c r="D79" s="80" t="s">
        <v>23</v>
      </c>
      <c r="E79" s="80" t="s">
        <v>89</v>
      </c>
      <c r="F79" s="78">
        <f>150+91-20-1.1</f>
        <v>219.9</v>
      </c>
      <c r="G79" s="285">
        <v>180</v>
      </c>
      <c r="H79" s="78">
        <v>150</v>
      </c>
    </row>
    <row r="80" spans="1:8" ht="114" customHeight="1">
      <c r="A80" s="118" t="s">
        <v>26</v>
      </c>
      <c r="B80" s="153" t="s">
        <v>49</v>
      </c>
      <c r="C80" s="154">
        <v>620</v>
      </c>
      <c r="D80" s="155" t="s">
        <v>23</v>
      </c>
      <c r="E80" s="155" t="s">
        <v>90</v>
      </c>
      <c r="F80" s="156">
        <f>F81</f>
        <v>36</v>
      </c>
      <c r="G80" s="156">
        <v>36</v>
      </c>
      <c r="H80" s="156">
        <v>36</v>
      </c>
    </row>
    <row r="81" spans="1:8" ht="113.25" customHeight="1">
      <c r="A81" s="76" t="s">
        <v>63</v>
      </c>
      <c r="B81" s="117" t="s">
        <v>49</v>
      </c>
      <c r="C81" s="79">
        <v>620</v>
      </c>
      <c r="D81" s="80" t="s">
        <v>23</v>
      </c>
      <c r="E81" s="80" t="s">
        <v>88</v>
      </c>
      <c r="F81" s="78">
        <v>36</v>
      </c>
      <c r="G81" s="78">
        <v>36</v>
      </c>
      <c r="H81" s="78">
        <v>36</v>
      </c>
    </row>
    <row r="82" spans="1:8" ht="112.5" customHeight="1">
      <c r="A82" s="118" t="s">
        <v>101</v>
      </c>
      <c r="B82" s="153" t="s">
        <v>102</v>
      </c>
      <c r="C82" s="163">
        <v>620</v>
      </c>
      <c r="D82" s="164" t="s">
        <v>23</v>
      </c>
      <c r="E82" s="164" t="s">
        <v>91</v>
      </c>
      <c r="F82" s="165">
        <f>F83+F86</f>
        <v>8500</v>
      </c>
      <c r="G82" s="165">
        <f>G83+G86</f>
        <v>9259.3</v>
      </c>
      <c r="H82" s="165">
        <f>H83+H86</f>
        <v>9550.2</v>
      </c>
    </row>
    <row r="83" spans="1:8" ht="117.75" customHeight="1">
      <c r="A83" s="118" t="s">
        <v>99</v>
      </c>
      <c r="B83" s="153" t="s">
        <v>49</v>
      </c>
      <c r="C83" s="154">
        <v>620</v>
      </c>
      <c r="D83" s="155" t="s">
        <v>23</v>
      </c>
      <c r="E83" s="155" t="s">
        <v>92</v>
      </c>
      <c r="F83" s="156">
        <f>F84+F85</f>
        <v>8400</v>
      </c>
      <c r="G83" s="156">
        <f>G84+G85</f>
        <v>9139.3</v>
      </c>
      <c r="H83" s="156">
        <f>H84+H85</f>
        <v>9450.2</v>
      </c>
    </row>
    <row r="84" spans="1:8" s="90" customFormat="1" ht="103.5" customHeight="1">
      <c r="A84" s="76" t="s">
        <v>100</v>
      </c>
      <c r="B84" s="117" t="s">
        <v>49</v>
      </c>
      <c r="C84" s="79">
        <v>620</v>
      </c>
      <c r="D84" s="80" t="s">
        <v>23</v>
      </c>
      <c r="E84" s="80" t="s">
        <v>135</v>
      </c>
      <c r="F84" s="78">
        <f>8413-225+20+32+160</f>
        <v>8400</v>
      </c>
      <c r="G84" s="285">
        <v>9139.3</v>
      </c>
      <c r="H84" s="285">
        <v>9450.2</v>
      </c>
    </row>
    <row r="85" spans="1:8" s="77" customFormat="1" ht="117" customHeight="1">
      <c r="A85" s="76" t="s">
        <v>196</v>
      </c>
      <c r="B85" s="117" t="s">
        <v>49</v>
      </c>
      <c r="C85" s="79">
        <v>620</v>
      </c>
      <c r="D85" s="80" t="s">
        <v>23</v>
      </c>
      <c r="E85" s="80" t="s">
        <v>94</v>
      </c>
      <c r="F85" s="78">
        <f>32-32</f>
        <v>0</v>
      </c>
      <c r="G85" s="285">
        <v>0</v>
      </c>
      <c r="H85" s="287">
        <v>0</v>
      </c>
    </row>
    <row r="86" spans="1:8" ht="96.75" customHeight="1">
      <c r="A86" s="118" t="s">
        <v>93</v>
      </c>
      <c r="B86" s="153" t="s">
        <v>49</v>
      </c>
      <c r="C86" s="154">
        <v>620</v>
      </c>
      <c r="D86" s="155" t="s">
        <v>23</v>
      </c>
      <c r="E86" s="155" t="s">
        <v>96</v>
      </c>
      <c r="F86" s="156">
        <f>F87</f>
        <v>100</v>
      </c>
      <c r="G86" s="291">
        <f>G87</f>
        <v>120</v>
      </c>
      <c r="H86" s="156">
        <f>H87</f>
        <v>100</v>
      </c>
    </row>
    <row r="87" spans="1:8" ht="92.25" customHeight="1">
      <c r="A87" s="76" t="s">
        <v>98</v>
      </c>
      <c r="B87" s="117" t="s">
        <v>49</v>
      </c>
      <c r="C87" s="79">
        <v>620</v>
      </c>
      <c r="D87" s="80" t="s">
        <v>23</v>
      </c>
      <c r="E87" s="80" t="s">
        <v>97</v>
      </c>
      <c r="F87" s="78">
        <v>100</v>
      </c>
      <c r="G87" s="285">
        <v>120</v>
      </c>
      <c r="H87" s="81">
        <v>100</v>
      </c>
    </row>
    <row r="88" spans="1:8" ht="26.25">
      <c r="A88" s="28"/>
      <c r="B88" s="27"/>
      <c r="C88" s="27"/>
      <c r="D88" s="27"/>
      <c r="E88" s="27"/>
      <c r="F88" s="27"/>
      <c r="G88" s="27"/>
      <c r="H88" s="27"/>
    </row>
    <row r="89" spans="1:8" ht="26.25">
      <c r="A89" s="360"/>
      <c r="B89" s="317"/>
      <c r="C89" s="317"/>
      <c r="D89" s="317"/>
      <c r="E89" s="317"/>
      <c r="F89" s="317"/>
      <c r="G89" s="29"/>
      <c r="H89" s="27"/>
    </row>
    <row r="90" spans="1:8" ht="26.25">
      <c r="A90" s="360"/>
      <c r="B90" s="317"/>
      <c r="C90" s="317"/>
      <c r="D90" s="317"/>
      <c r="E90" s="317"/>
      <c r="F90" s="317"/>
      <c r="G90" s="29"/>
      <c r="H90" s="27"/>
    </row>
    <row r="91" spans="1:8" ht="26.25">
      <c r="A91" s="360"/>
      <c r="B91" s="317"/>
      <c r="C91" s="317"/>
      <c r="D91" s="317"/>
      <c r="E91" s="317"/>
      <c r="F91" s="317"/>
      <c r="G91" s="29"/>
      <c r="H91" s="27"/>
    </row>
    <row r="92" spans="1:8" ht="21">
      <c r="A92" s="26"/>
      <c r="B92" s="25"/>
      <c r="C92" s="25"/>
      <c r="D92" s="25"/>
      <c r="E92" s="25"/>
      <c r="F92" s="25"/>
      <c r="G92" s="25"/>
      <c r="H92" s="25"/>
    </row>
  </sheetData>
  <sheetProtection/>
  <mergeCells count="98"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  <mergeCell ref="D27:D28"/>
    <mergeCell ref="H29:H30"/>
    <mergeCell ref="F29:F30"/>
    <mergeCell ref="H22:H23"/>
    <mergeCell ref="G25:G26"/>
    <mergeCell ref="E27:E28"/>
    <mergeCell ref="F32:F33"/>
    <mergeCell ref="E43:E44"/>
    <mergeCell ref="H43:H44"/>
    <mergeCell ref="H32:H33"/>
    <mergeCell ref="D29:D30"/>
    <mergeCell ref="E29:E30"/>
    <mergeCell ref="D76:D77"/>
    <mergeCell ref="E76:E77"/>
    <mergeCell ref="G76:G77"/>
    <mergeCell ref="F45:F46"/>
    <mergeCell ref="F68:F69"/>
    <mergeCell ref="B68:B69"/>
    <mergeCell ref="G45:G46"/>
    <mergeCell ref="B43:B44"/>
    <mergeCell ref="C43:C44"/>
    <mergeCell ref="D43:D44"/>
    <mergeCell ref="B45:B46"/>
    <mergeCell ref="H68:H69"/>
    <mergeCell ref="E68:E69"/>
    <mergeCell ref="G68:G69"/>
    <mergeCell ref="F43:F44"/>
    <mergeCell ref="G43:G44"/>
    <mergeCell ref="A91:F91"/>
    <mergeCell ref="A76:A77"/>
    <mergeCell ref="C45:C46"/>
    <mergeCell ref="D45:D46"/>
    <mergeCell ref="E45:E46"/>
    <mergeCell ref="F76:F77"/>
    <mergeCell ref="D68:D69"/>
    <mergeCell ref="A45:A46"/>
    <mergeCell ref="B76:B77"/>
    <mergeCell ref="C76:C77"/>
    <mergeCell ref="H76:H77"/>
    <mergeCell ref="B20:B21"/>
    <mergeCell ref="G20:G21"/>
    <mergeCell ref="F20:F21"/>
    <mergeCell ref="H25:H26"/>
    <mergeCell ref="A43:A44"/>
    <mergeCell ref="C68:C69"/>
    <mergeCell ref="B29:B30"/>
    <mergeCell ref="B32:B33"/>
    <mergeCell ref="H45:H46"/>
    <mergeCell ref="A25:A26"/>
    <mergeCell ref="F25:F26"/>
    <mergeCell ref="B27:B28"/>
    <mergeCell ref="A27:A28"/>
    <mergeCell ref="B22:B23"/>
    <mergeCell ref="A90:F90"/>
    <mergeCell ref="A68:A69"/>
    <mergeCell ref="A89:F89"/>
    <mergeCell ref="A29:A30"/>
    <mergeCell ref="A32:A33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22" r:id="rId3"/>
  <headerFooter>
    <oddHeader>&amp;C&amp;20&amp;P 
</oddHeader>
  </headerFooter>
  <rowBreaks count="1" manualBreakCount="1">
    <brk id="4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view="pageBreakPreview" zoomScale="71" zoomScaleNormal="75" zoomScaleSheetLayoutView="71" workbookViewId="0" topLeftCell="A1">
      <selection activeCell="F4" sqref="F4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20.00390625" style="0" customWidth="1"/>
    <col min="7" max="7" width="18.421875" style="0" customWidth="1"/>
    <col min="8" max="8" width="16.28125" style="0" customWidth="1"/>
    <col min="9" max="9" width="7.8515625" style="0" customWidth="1"/>
    <col min="10" max="10" width="5.2812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274</v>
      </c>
      <c r="G1" s="32"/>
    </row>
    <row r="2" spans="6:7" s="49" customFormat="1" ht="18.75">
      <c r="F2" s="32" t="s">
        <v>243</v>
      </c>
      <c r="G2" s="32"/>
    </row>
    <row r="3" spans="6:7" s="49" customFormat="1" ht="18.75">
      <c r="F3" s="32" t="s">
        <v>244</v>
      </c>
      <c r="G3" s="32"/>
    </row>
    <row r="4" spans="6:7" s="49" customFormat="1" ht="18.75">
      <c r="F4" s="32" t="s">
        <v>276</v>
      </c>
      <c r="G4" s="32"/>
    </row>
    <row r="5" spans="1:8" ht="18.75" customHeight="1">
      <c r="A5" s="57"/>
      <c r="B5" s="57"/>
      <c r="C5" s="57"/>
      <c r="D5" s="57"/>
      <c r="E5" s="57"/>
      <c r="F5" s="32" t="s">
        <v>250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144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50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176</v>
      </c>
      <c r="G8" s="56"/>
      <c r="H8" s="56"/>
    </row>
    <row r="9" ht="18.75">
      <c r="A9" s="1"/>
    </row>
    <row r="10" spans="1:8" ht="18.75">
      <c r="A10" s="425" t="s">
        <v>0</v>
      </c>
      <c r="B10" s="426"/>
      <c r="C10" s="426"/>
      <c r="D10" s="426"/>
      <c r="E10" s="426"/>
      <c r="F10" s="426"/>
      <c r="G10" s="426"/>
      <c r="H10" s="426"/>
    </row>
    <row r="11" spans="1:8" ht="18.75">
      <c r="A11" s="425" t="s">
        <v>177</v>
      </c>
      <c r="B11" s="426"/>
      <c r="C11" s="426"/>
      <c r="D11" s="426"/>
      <c r="E11" s="426"/>
      <c r="F11" s="426"/>
      <c r="G11" s="426"/>
      <c r="H11" s="426"/>
    </row>
    <row r="12" spans="1:8" ht="18.75">
      <c r="A12" s="425" t="s">
        <v>15</v>
      </c>
      <c r="B12" s="426"/>
      <c r="C12" s="426"/>
      <c r="D12" s="426"/>
      <c r="E12" s="426"/>
      <c r="F12" s="426"/>
      <c r="G12" s="426"/>
      <c r="H12" s="426"/>
    </row>
    <row r="13" ht="18.75">
      <c r="A13" s="2"/>
    </row>
    <row r="14" spans="1:8" ht="35.25" customHeight="1">
      <c r="A14" s="406" t="s">
        <v>1</v>
      </c>
      <c r="B14" s="406" t="s">
        <v>2</v>
      </c>
      <c r="C14" s="406" t="s">
        <v>3</v>
      </c>
      <c r="D14" s="406"/>
      <c r="E14" s="406"/>
      <c r="F14" s="406" t="s">
        <v>4</v>
      </c>
      <c r="G14" s="406"/>
      <c r="H14" s="406"/>
    </row>
    <row r="15" spans="1:8" ht="46.5" customHeight="1">
      <c r="A15" s="406"/>
      <c r="B15" s="406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410" t="s">
        <v>8</v>
      </c>
      <c r="B17" s="410" t="s">
        <v>229</v>
      </c>
      <c r="C17" s="423" t="s">
        <v>198</v>
      </c>
      <c r="D17" s="394" t="s">
        <v>16</v>
      </c>
      <c r="E17" s="396" t="s">
        <v>64</v>
      </c>
      <c r="F17" s="418">
        <f>F19+F34+F75</f>
        <v>315819.59745999996</v>
      </c>
      <c r="G17" s="416">
        <f>G19+G34+G75+G72</f>
        <v>292075.77999999997</v>
      </c>
      <c r="H17" s="418">
        <f>H19+H34+H75</f>
        <v>280658.77999999997</v>
      </c>
      <c r="I17" s="142"/>
      <c r="J17" s="142"/>
    </row>
    <row r="18" spans="1:12" ht="192" customHeight="1">
      <c r="A18" s="410"/>
      <c r="B18" s="411"/>
      <c r="C18" s="424"/>
      <c r="D18" s="395"/>
      <c r="E18" s="395"/>
      <c r="F18" s="395"/>
      <c r="G18" s="417"/>
      <c r="H18" s="395"/>
      <c r="I18" s="142"/>
      <c r="J18" s="268"/>
      <c r="K18" s="191"/>
      <c r="L18" s="190"/>
    </row>
    <row r="19" spans="1:11" s="100" customFormat="1" ht="67.5" customHeight="1">
      <c r="A19" s="101" t="s">
        <v>104</v>
      </c>
      <c r="B19" s="101" t="s">
        <v>110</v>
      </c>
      <c r="C19" s="261">
        <v>620</v>
      </c>
      <c r="D19" s="197" t="s">
        <v>30</v>
      </c>
      <c r="E19" s="198" t="s">
        <v>65</v>
      </c>
      <c r="F19" s="102">
        <f>F20+F23+F30</f>
        <v>88323.05007999999</v>
      </c>
      <c r="G19" s="102">
        <f>G20+G23+G30</f>
        <v>75207.84999999999</v>
      </c>
      <c r="H19" s="102">
        <f>H20+H23+H30</f>
        <v>72099.95</v>
      </c>
      <c r="I19" s="199"/>
      <c r="J19" s="199"/>
      <c r="K19" s="192"/>
    </row>
    <row r="20" spans="1:10" s="59" customFormat="1" ht="99.75" customHeight="1">
      <c r="A20" s="54" t="s">
        <v>161</v>
      </c>
      <c r="B20" s="54" t="s">
        <v>11</v>
      </c>
      <c r="C20" s="262">
        <v>620</v>
      </c>
      <c r="D20" s="200" t="s">
        <v>21</v>
      </c>
      <c r="E20" s="201" t="s">
        <v>133</v>
      </c>
      <c r="F20" s="68">
        <f>F21</f>
        <v>2197.41108</v>
      </c>
      <c r="G20" s="68">
        <f aca="true" t="shared" si="0" ref="F20:H21">G21</f>
        <v>0</v>
      </c>
      <c r="H20" s="68">
        <f t="shared" si="0"/>
        <v>0</v>
      </c>
      <c r="I20" s="202"/>
      <c r="J20" s="202"/>
    </row>
    <row r="21" spans="1:10" s="10" customFormat="1" ht="99.75" customHeight="1">
      <c r="A21" s="131" t="s">
        <v>210</v>
      </c>
      <c r="B21" s="66" t="s">
        <v>162</v>
      </c>
      <c r="C21" s="263">
        <v>620</v>
      </c>
      <c r="D21" s="203" t="s">
        <v>21</v>
      </c>
      <c r="E21" s="204" t="s">
        <v>140</v>
      </c>
      <c r="F21" s="205">
        <f t="shared" si="0"/>
        <v>2197.41108</v>
      </c>
      <c r="G21" s="205">
        <f t="shared" si="0"/>
        <v>0</v>
      </c>
      <c r="H21" s="205">
        <f t="shared" si="0"/>
        <v>0</v>
      </c>
      <c r="I21" s="142"/>
      <c r="J21" s="142"/>
    </row>
    <row r="22" spans="1:16" s="10" customFormat="1" ht="78" customHeight="1">
      <c r="A22" s="123" t="s">
        <v>205</v>
      </c>
      <c r="B22" s="172" t="s">
        <v>49</v>
      </c>
      <c r="C22" s="173">
        <v>620</v>
      </c>
      <c r="D22" s="206" t="s">
        <v>21</v>
      </c>
      <c r="E22" s="174" t="s">
        <v>140</v>
      </c>
      <c r="F22" s="88">
        <v>2197.41108</v>
      </c>
      <c r="G22" s="88">
        <v>0</v>
      </c>
      <c r="H22" s="88">
        <v>0</v>
      </c>
      <c r="I22" s="142"/>
      <c r="J22" s="142"/>
      <c r="K22" s="142"/>
      <c r="L22" s="142"/>
      <c r="M22" s="142"/>
      <c r="N22" s="142"/>
      <c r="O22" s="142"/>
      <c r="P22" s="142"/>
    </row>
    <row r="23" spans="1:16" ht="100.5" customHeight="1">
      <c r="A23" s="130" t="s">
        <v>146</v>
      </c>
      <c r="B23" s="218" t="s">
        <v>49</v>
      </c>
      <c r="C23" s="173">
        <v>620</v>
      </c>
      <c r="D23" s="207" t="s">
        <v>45</v>
      </c>
      <c r="E23" s="174" t="s">
        <v>195</v>
      </c>
      <c r="F23" s="88">
        <f>F24</f>
        <v>85775.63899999998</v>
      </c>
      <c r="G23" s="88">
        <f>G24</f>
        <v>75207.84999999999</v>
      </c>
      <c r="H23" s="88">
        <f>H24</f>
        <v>72099.95</v>
      </c>
      <c r="I23" s="142"/>
      <c r="J23" s="142"/>
      <c r="K23" s="142"/>
      <c r="L23" s="142"/>
      <c r="M23" s="142"/>
      <c r="N23" s="142"/>
      <c r="O23" s="142"/>
      <c r="P23" s="142"/>
    </row>
    <row r="24" spans="1:16" s="77" customFormat="1" ht="85.5" customHeight="1">
      <c r="A24" s="123" t="s">
        <v>157</v>
      </c>
      <c r="B24" s="172" t="s">
        <v>49</v>
      </c>
      <c r="C24" s="173">
        <v>620</v>
      </c>
      <c r="D24" s="206" t="s">
        <v>30</v>
      </c>
      <c r="E24" s="174" t="s">
        <v>115</v>
      </c>
      <c r="F24" s="88">
        <f>F25+F26+F28</f>
        <v>85775.63899999998</v>
      </c>
      <c r="G24" s="88">
        <f>G25+G26+G28</f>
        <v>75207.84999999999</v>
      </c>
      <c r="H24" s="88">
        <f>H25+H26+H28</f>
        <v>72099.95</v>
      </c>
      <c r="I24" s="82"/>
      <c r="J24" s="208"/>
      <c r="K24" s="82"/>
      <c r="L24" s="82"/>
      <c r="M24" s="82"/>
      <c r="N24" s="82"/>
      <c r="O24" s="82"/>
      <c r="P24" s="82"/>
    </row>
    <row r="25" spans="1:20" s="112" customFormat="1" ht="140.25" customHeight="1">
      <c r="A25" s="123" t="s">
        <v>38</v>
      </c>
      <c r="B25" s="172" t="s">
        <v>49</v>
      </c>
      <c r="C25" s="173">
        <v>620</v>
      </c>
      <c r="D25" s="206" t="s">
        <v>41</v>
      </c>
      <c r="E25" s="174" t="s">
        <v>116</v>
      </c>
      <c r="F25" s="116">
        <f>63054.64+2492.4+6273+489.2+5698.3-112.7+5418.9</f>
        <v>83313.73999999999</v>
      </c>
      <c r="G25" s="116">
        <f>71650.15+1320.7</f>
        <v>72970.84999999999</v>
      </c>
      <c r="H25" s="88">
        <v>69829.75</v>
      </c>
      <c r="I25" s="140"/>
      <c r="J25" s="166"/>
      <c r="K25" s="169"/>
      <c r="L25" s="141"/>
      <c r="M25" s="140"/>
      <c r="N25" s="140"/>
      <c r="O25" s="140"/>
      <c r="P25" s="140"/>
      <c r="Q25" s="99"/>
      <c r="R25" s="99"/>
      <c r="S25" s="99"/>
      <c r="T25" s="99"/>
    </row>
    <row r="26" spans="1:16" ht="88.5" customHeight="1">
      <c r="A26" s="397" t="s">
        <v>39</v>
      </c>
      <c r="B26" s="407" t="s">
        <v>49</v>
      </c>
      <c r="C26" s="408">
        <v>620</v>
      </c>
      <c r="D26" s="422">
        <v>1004</v>
      </c>
      <c r="E26" s="399" t="s">
        <v>116</v>
      </c>
      <c r="F26" s="419">
        <v>1688.2</v>
      </c>
      <c r="G26" s="419">
        <v>1432.5</v>
      </c>
      <c r="H26" s="419">
        <v>1495.5</v>
      </c>
      <c r="I26" s="142"/>
      <c r="J26" s="142"/>
      <c r="K26" s="142"/>
      <c r="L26" s="142"/>
      <c r="M26" s="142"/>
      <c r="N26" s="142"/>
      <c r="O26" s="142"/>
      <c r="P26" s="142"/>
    </row>
    <row r="27" spans="1:16" s="49" customFormat="1" ht="21" customHeight="1">
      <c r="A27" s="397"/>
      <c r="B27" s="407"/>
      <c r="C27" s="408"/>
      <c r="D27" s="422"/>
      <c r="E27" s="399"/>
      <c r="F27" s="419"/>
      <c r="G27" s="419"/>
      <c r="H27" s="419"/>
      <c r="I27" s="142"/>
      <c r="J27" s="142"/>
      <c r="K27" s="142"/>
      <c r="L27" s="142"/>
      <c r="M27" s="142"/>
      <c r="N27" s="142"/>
      <c r="O27" s="142"/>
      <c r="P27" s="142"/>
    </row>
    <row r="28" spans="1:20" s="182" customFormat="1" ht="90" customHeight="1">
      <c r="A28" s="397" t="s">
        <v>40</v>
      </c>
      <c r="B28" s="407" t="s">
        <v>49</v>
      </c>
      <c r="C28" s="408">
        <v>620</v>
      </c>
      <c r="D28" s="399" t="s">
        <v>21</v>
      </c>
      <c r="E28" s="399" t="s">
        <v>116</v>
      </c>
      <c r="F28" s="419">
        <f>568.8+204.899</f>
        <v>773.699</v>
      </c>
      <c r="G28" s="419">
        <v>804.5</v>
      </c>
      <c r="H28" s="419">
        <v>774.7</v>
      </c>
      <c r="I28" s="183"/>
      <c r="J28" s="415"/>
      <c r="K28" s="183"/>
      <c r="L28" s="183"/>
      <c r="M28" s="183"/>
      <c r="N28" s="183"/>
      <c r="O28" s="183"/>
      <c r="P28" s="183"/>
      <c r="Q28" s="304"/>
      <c r="R28" s="304"/>
      <c r="S28" s="304"/>
      <c r="T28" s="304"/>
    </row>
    <row r="29" spans="1:16" s="180" customFormat="1" ht="4.5" customHeight="1" hidden="1">
      <c r="A29" s="398"/>
      <c r="B29" s="421"/>
      <c r="C29" s="409"/>
      <c r="D29" s="400"/>
      <c r="E29" s="400"/>
      <c r="F29" s="420"/>
      <c r="G29" s="420"/>
      <c r="H29" s="420"/>
      <c r="I29" s="276" t="s">
        <v>187</v>
      </c>
      <c r="J29" s="415"/>
      <c r="K29" s="277"/>
      <c r="L29" s="181"/>
      <c r="M29" s="181"/>
      <c r="N29" s="181"/>
      <c r="O29" s="181"/>
      <c r="P29" s="181"/>
    </row>
    <row r="30" spans="1:16" s="49" customFormat="1" ht="91.5" customHeight="1">
      <c r="A30" s="130" t="s">
        <v>217</v>
      </c>
      <c r="B30" s="172" t="s">
        <v>49</v>
      </c>
      <c r="C30" s="173">
        <v>620</v>
      </c>
      <c r="D30" s="174" t="s">
        <v>21</v>
      </c>
      <c r="E30" s="174" t="s">
        <v>149</v>
      </c>
      <c r="F30" s="88">
        <f>F31+F32+F33</f>
        <v>350</v>
      </c>
      <c r="G30" s="88">
        <f>G31+G32</f>
        <v>0</v>
      </c>
      <c r="H30" s="88">
        <f>H31+H32</f>
        <v>0</v>
      </c>
      <c r="I30" s="142"/>
      <c r="J30" s="142"/>
      <c r="K30" s="142"/>
      <c r="L30" s="142"/>
      <c r="M30" s="142"/>
      <c r="N30" s="142"/>
      <c r="O30" s="142"/>
      <c r="P30" s="142"/>
    </row>
    <row r="31" spans="1:16" s="77" customFormat="1" ht="111" customHeight="1">
      <c r="A31" s="179" t="s">
        <v>218</v>
      </c>
      <c r="B31" s="219" t="s">
        <v>49</v>
      </c>
      <c r="C31" s="220">
        <v>620</v>
      </c>
      <c r="D31" s="209" t="s">
        <v>21</v>
      </c>
      <c r="E31" s="209" t="s">
        <v>158</v>
      </c>
      <c r="F31" s="122">
        <v>0</v>
      </c>
      <c r="G31" s="122">
        <v>0</v>
      </c>
      <c r="H31" s="122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3" t="s">
        <v>165</v>
      </c>
      <c r="B32" s="85" t="s">
        <v>49</v>
      </c>
      <c r="C32" s="86">
        <v>620</v>
      </c>
      <c r="D32" s="174" t="s">
        <v>21</v>
      </c>
      <c r="E32" s="173" t="s">
        <v>151</v>
      </c>
      <c r="F32" s="269">
        <v>350</v>
      </c>
      <c r="G32" s="88">
        <v>0</v>
      </c>
      <c r="H32" s="88">
        <v>0</v>
      </c>
      <c r="I32" s="142"/>
      <c r="J32" s="142"/>
      <c r="K32" s="142"/>
    </row>
    <row r="33" spans="1:11" s="49" customFormat="1" ht="168.75" customHeight="1">
      <c r="A33" s="93" t="s">
        <v>215</v>
      </c>
      <c r="B33" s="12" t="s">
        <v>49</v>
      </c>
      <c r="C33" s="92">
        <v>620</v>
      </c>
      <c r="D33" s="210" t="s">
        <v>21</v>
      </c>
      <c r="E33" s="210" t="s">
        <v>173</v>
      </c>
      <c r="F33" s="270">
        <v>0</v>
      </c>
      <c r="G33" s="64">
        <v>0</v>
      </c>
      <c r="H33" s="64">
        <v>0</v>
      </c>
      <c r="I33" s="142"/>
      <c r="J33" s="142"/>
      <c r="K33" s="142"/>
    </row>
    <row r="34" spans="1:11" s="9" customFormat="1" ht="117" customHeight="1">
      <c r="A34" s="69" t="s">
        <v>75</v>
      </c>
      <c r="B34" s="20" t="s">
        <v>111</v>
      </c>
      <c r="C34" s="21">
        <v>620</v>
      </c>
      <c r="D34" s="195" t="s">
        <v>25</v>
      </c>
      <c r="E34" s="70" t="s">
        <v>70</v>
      </c>
      <c r="F34" s="67">
        <f>F35+F37+F56+F63+F65+F70</f>
        <v>211053.38238</v>
      </c>
      <c r="G34" s="67">
        <f>G35+G37+G56+G63+G65+G70</f>
        <v>200573.12999999998</v>
      </c>
      <c r="H34" s="67">
        <f>H35+H37+H56+H63+H65+H70</f>
        <v>192543.19999999998</v>
      </c>
      <c r="I34" s="142"/>
      <c r="J34" s="142"/>
      <c r="K34" s="144"/>
    </row>
    <row r="35" spans="1:11" s="10" customFormat="1" ht="177.75" customHeight="1">
      <c r="A35" s="69" t="s">
        <v>216</v>
      </c>
      <c r="B35" s="20" t="s">
        <v>49</v>
      </c>
      <c r="C35" s="21">
        <v>620</v>
      </c>
      <c r="D35" s="195" t="s">
        <v>22</v>
      </c>
      <c r="E35" s="70" t="s">
        <v>72</v>
      </c>
      <c r="F35" s="67">
        <f>F36</f>
        <v>0</v>
      </c>
      <c r="G35" s="67">
        <f>G36</f>
        <v>0</v>
      </c>
      <c r="H35" s="67">
        <f>H36</f>
        <v>0</v>
      </c>
      <c r="I35" s="142"/>
      <c r="J35" s="142"/>
      <c r="K35" s="142"/>
    </row>
    <row r="36" spans="1:11" s="10" customFormat="1" ht="159" customHeight="1">
      <c r="A36" s="61" t="s">
        <v>219</v>
      </c>
      <c r="B36" s="12" t="s">
        <v>49</v>
      </c>
      <c r="C36" s="17">
        <v>620</v>
      </c>
      <c r="D36" s="211" t="s">
        <v>22</v>
      </c>
      <c r="E36" s="72" t="s">
        <v>73</v>
      </c>
      <c r="F36" s="64">
        <v>0</v>
      </c>
      <c r="G36" s="64">
        <v>0</v>
      </c>
      <c r="H36" s="64">
        <v>0</v>
      </c>
      <c r="I36" s="142"/>
      <c r="J36" s="142"/>
      <c r="K36" s="142"/>
    </row>
    <row r="37" spans="1:11" ht="70.5" customHeight="1">
      <c r="A37" s="61" t="s">
        <v>114</v>
      </c>
      <c r="B37" s="12" t="s">
        <v>49</v>
      </c>
      <c r="C37" s="17">
        <v>620</v>
      </c>
      <c r="D37" s="72" t="s">
        <v>22</v>
      </c>
      <c r="E37" s="72" t="s">
        <v>74</v>
      </c>
      <c r="F37" s="64">
        <f>F38+F39+F40+F41+F49+F50</f>
        <v>24398.17538</v>
      </c>
      <c r="G37" s="64">
        <f>G38+G39+G40+G41+G49+G50</f>
        <v>10258.87</v>
      </c>
      <c r="H37" s="64">
        <f>H38+H39+H40+H41+H49+H50</f>
        <v>5128.07</v>
      </c>
      <c r="I37" s="142"/>
      <c r="J37" s="142"/>
      <c r="K37" s="142"/>
    </row>
    <row r="38" spans="1:11" ht="45" customHeight="1">
      <c r="A38" s="61" t="s">
        <v>152</v>
      </c>
      <c r="B38" s="12" t="s">
        <v>49</v>
      </c>
      <c r="C38" s="17">
        <v>620</v>
      </c>
      <c r="D38" s="72" t="s">
        <v>22</v>
      </c>
      <c r="E38" s="72" t="s">
        <v>76</v>
      </c>
      <c r="F38" s="64">
        <v>0</v>
      </c>
      <c r="G38" s="64">
        <v>0</v>
      </c>
      <c r="H38" s="64">
        <v>0</v>
      </c>
      <c r="I38" s="142"/>
      <c r="J38" s="142"/>
      <c r="K38" s="142"/>
    </row>
    <row r="39" spans="1:11" ht="63" customHeight="1">
      <c r="A39" s="18" t="s">
        <v>153</v>
      </c>
      <c r="B39" s="12" t="s">
        <v>49</v>
      </c>
      <c r="C39" s="17">
        <v>620</v>
      </c>
      <c r="D39" s="72" t="s">
        <v>22</v>
      </c>
      <c r="E39" s="72" t="s">
        <v>77</v>
      </c>
      <c r="F39" s="64">
        <v>0</v>
      </c>
      <c r="G39" s="64">
        <v>0</v>
      </c>
      <c r="H39" s="64">
        <v>0</v>
      </c>
      <c r="I39" s="142"/>
      <c r="J39" s="142"/>
      <c r="K39" s="142"/>
    </row>
    <row r="40" spans="1:11" s="5" customFormat="1" ht="60.75" customHeight="1">
      <c r="A40" s="113" t="s">
        <v>154</v>
      </c>
      <c r="B40" s="115" t="s">
        <v>49</v>
      </c>
      <c r="C40" s="114">
        <v>620</v>
      </c>
      <c r="D40" s="72" t="s">
        <v>22</v>
      </c>
      <c r="E40" s="72" t="s">
        <v>78</v>
      </c>
      <c r="F40" s="64">
        <v>0</v>
      </c>
      <c r="G40" s="64">
        <v>0</v>
      </c>
      <c r="H40" s="64">
        <v>0</v>
      </c>
      <c r="I40" s="142"/>
      <c r="J40" s="142"/>
      <c r="K40" s="142"/>
    </row>
    <row r="41" spans="1:11" s="9" customFormat="1" ht="107.25" customHeight="1">
      <c r="A41" s="18" t="s">
        <v>211</v>
      </c>
      <c r="B41" s="12" t="s">
        <v>49</v>
      </c>
      <c r="C41" s="17">
        <v>620</v>
      </c>
      <c r="D41" s="72" t="s">
        <v>22</v>
      </c>
      <c r="E41" s="72" t="s">
        <v>79</v>
      </c>
      <c r="F41" s="64">
        <f>F43+F44+F45+F46+F47+F48</f>
        <v>13598.17538</v>
      </c>
      <c r="G41" s="64">
        <f>G43+G44+G45+G46+G47+G48</f>
        <v>0</v>
      </c>
      <c r="H41" s="64">
        <f>H43+H44+H45+H46+H47+H48</f>
        <v>0</v>
      </c>
      <c r="I41" s="142"/>
      <c r="J41" s="142"/>
      <c r="K41" s="142"/>
    </row>
    <row r="42" spans="1:11" s="90" customFormat="1" ht="72" customHeight="1" hidden="1">
      <c r="A42" s="95" t="s">
        <v>186</v>
      </c>
      <c r="B42" s="12" t="s">
        <v>49</v>
      </c>
      <c r="C42" s="17">
        <v>620</v>
      </c>
      <c r="D42" s="72" t="s">
        <v>29</v>
      </c>
      <c r="E42" s="72" t="s">
        <v>202</v>
      </c>
      <c r="F42" s="96">
        <v>0</v>
      </c>
      <c r="G42" s="96">
        <f>758.4-166.85-591.55</f>
        <v>0</v>
      </c>
      <c r="H42" s="96">
        <v>0</v>
      </c>
      <c r="I42" s="140"/>
      <c r="J42" s="140"/>
      <c r="K42" s="140"/>
    </row>
    <row r="43" spans="1:11" s="9" customFormat="1" ht="59.25" customHeight="1">
      <c r="A43" s="97" t="s">
        <v>214</v>
      </c>
      <c r="B43" s="98" t="s">
        <v>49</v>
      </c>
      <c r="C43" s="133">
        <v>620</v>
      </c>
      <c r="D43" s="174" t="s">
        <v>22</v>
      </c>
      <c r="E43" s="174" t="s">
        <v>79</v>
      </c>
      <c r="F43" s="88">
        <v>3724.8498</v>
      </c>
      <c r="G43" s="88">
        <v>0</v>
      </c>
      <c r="H43" s="88">
        <v>0</v>
      </c>
      <c r="I43" s="142"/>
      <c r="J43" s="142"/>
      <c r="K43" s="142"/>
    </row>
    <row r="44" spans="1:11" s="90" customFormat="1" ht="57" customHeight="1">
      <c r="A44" s="97" t="s">
        <v>239</v>
      </c>
      <c r="B44" s="98" t="s">
        <v>49</v>
      </c>
      <c r="C44" s="133">
        <v>620</v>
      </c>
      <c r="D44" s="174" t="s">
        <v>22</v>
      </c>
      <c r="E44" s="174" t="s">
        <v>79</v>
      </c>
      <c r="F44" s="88">
        <v>5110.24036</v>
      </c>
      <c r="G44" s="88">
        <v>0</v>
      </c>
      <c r="H44" s="88">
        <v>0</v>
      </c>
      <c r="I44" s="140"/>
      <c r="J44" s="140"/>
      <c r="K44" s="140"/>
    </row>
    <row r="45" spans="1:11" s="90" customFormat="1" ht="65.25" customHeight="1">
      <c r="A45" s="97" t="s">
        <v>240</v>
      </c>
      <c r="B45" s="98" t="s">
        <v>49</v>
      </c>
      <c r="C45" s="133">
        <v>620</v>
      </c>
      <c r="D45" s="174" t="s">
        <v>22</v>
      </c>
      <c r="E45" s="174" t="s">
        <v>79</v>
      </c>
      <c r="F45" s="88">
        <v>736.0674</v>
      </c>
      <c r="G45" s="88">
        <v>0</v>
      </c>
      <c r="H45" s="88">
        <v>0</v>
      </c>
      <c r="I45" s="140"/>
      <c r="J45" s="140"/>
      <c r="K45" s="140"/>
    </row>
    <row r="46" spans="1:11" s="90" customFormat="1" ht="111.75" customHeight="1">
      <c r="A46" s="89" t="s">
        <v>252</v>
      </c>
      <c r="B46" s="172" t="s">
        <v>49</v>
      </c>
      <c r="C46" s="173">
        <v>620</v>
      </c>
      <c r="D46" s="174" t="s">
        <v>22</v>
      </c>
      <c r="E46" s="174" t="s">
        <v>79</v>
      </c>
      <c r="F46" s="88">
        <v>501.62</v>
      </c>
      <c r="G46" s="88">
        <v>0</v>
      </c>
      <c r="H46" s="88">
        <v>0</v>
      </c>
      <c r="I46" s="140"/>
      <c r="J46" s="140"/>
      <c r="K46" s="140"/>
    </row>
    <row r="47" spans="1:11" s="90" customFormat="1" ht="75" customHeight="1">
      <c r="A47" s="89" t="s">
        <v>253</v>
      </c>
      <c r="B47" s="172" t="s">
        <v>49</v>
      </c>
      <c r="C47" s="173">
        <v>620</v>
      </c>
      <c r="D47" s="174" t="s">
        <v>22</v>
      </c>
      <c r="E47" s="174" t="s">
        <v>79</v>
      </c>
      <c r="F47" s="88">
        <v>1070.51</v>
      </c>
      <c r="G47" s="88">
        <v>0</v>
      </c>
      <c r="H47" s="88">
        <v>0</v>
      </c>
      <c r="I47" s="140"/>
      <c r="J47" s="140"/>
      <c r="K47" s="140"/>
    </row>
    <row r="48" spans="1:11" s="90" customFormat="1" ht="75" customHeight="1">
      <c r="A48" s="89" t="s">
        <v>258</v>
      </c>
      <c r="B48" s="172" t="s">
        <v>49</v>
      </c>
      <c r="C48" s="173">
        <v>620</v>
      </c>
      <c r="D48" s="174" t="s">
        <v>22</v>
      </c>
      <c r="E48" s="174" t="s">
        <v>79</v>
      </c>
      <c r="F48" s="88">
        <v>2454.88782</v>
      </c>
      <c r="G48" s="88">
        <v>0</v>
      </c>
      <c r="H48" s="88">
        <v>0</v>
      </c>
      <c r="I48" s="140"/>
      <c r="J48" s="140"/>
      <c r="K48" s="140"/>
    </row>
    <row r="49" spans="1:11" s="43" customFormat="1" ht="78" customHeight="1">
      <c r="A49" s="18" t="s">
        <v>207</v>
      </c>
      <c r="B49" s="12" t="s">
        <v>49</v>
      </c>
      <c r="C49" s="17">
        <v>620</v>
      </c>
      <c r="D49" s="72" t="s">
        <v>22</v>
      </c>
      <c r="E49" s="72" t="s">
        <v>79</v>
      </c>
      <c r="F49" s="64">
        <v>0</v>
      </c>
      <c r="G49" s="64">
        <v>0</v>
      </c>
      <c r="H49" s="64">
        <v>0</v>
      </c>
      <c r="I49" s="142"/>
      <c r="J49" s="142"/>
      <c r="K49" s="142"/>
    </row>
    <row r="50" spans="1:11" s="186" customFormat="1" ht="97.5" customHeight="1">
      <c r="A50" s="113" t="s">
        <v>259</v>
      </c>
      <c r="B50" s="115" t="s">
        <v>49</v>
      </c>
      <c r="C50" s="114">
        <v>620</v>
      </c>
      <c r="D50" s="72" t="s">
        <v>22</v>
      </c>
      <c r="E50" s="72" t="s">
        <v>227</v>
      </c>
      <c r="F50" s="64">
        <f>F51+F52+F53+F54+F55</f>
        <v>10800</v>
      </c>
      <c r="G50" s="64">
        <f>G51+G52+G53+G54+G55</f>
        <v>10258.87</v>
      </c>
      <c r="H50" s="64">
        <f>H51+H52+H53+H54+H55</f>
        <v>5128.07</v>
      </c>
      <c r="I50" s="187"/>
      <c r="J50" s="187"/>
      <c r="K50" s="187"/>
    </row>
    <row r="51" spans="1:11" s="49" customFormat="1" ht="78" customHeight="1">
      <c r="A51" s="97" t="s">
        <v>226</v>
      </c>
      <c r="B51" s="98" t="s">
        <v>49</v>
      </c>
      <c r="C51" s="133">
        <v>620</v>
      </c>
      <c r="D51" s="174" t="s">
        <v>22</v>
      </c>
      <c r="E51" s="174" t="s">
        <v>227</v>
      </c>
      <c r="F51" s="88">
        <v>8203.63702</v>
      </c>
      <c r="G51" s="88">
        <v>0</v>
      </c>
      <c r="H51" s="88">
        <v>0</v>
      </c>
      <c r="I51" s="142"/>
      <c r="J51" s="142"/>
      <c r="K51" s="142"/>
    </row>
    <row r="52" spans="1:11" s="49" customFormat="1" ht="78" customHeight="1">
      <c r="A52" s="97" t="s">
        <v>257</v>
      </c>
      <c r="B52" s="98" t="s">
        <v>49</v>
      </c>
      <c r="C52" s="133">
        <v>620</v>
      </c>
      <c r="D52" s="174" t="s">
        <v>22</v>
      </c>
      <c r="E52" s="174" t="s">
        <v>227</v>
      </c>
      <c r="F52" s="88">
        <v>2596.36298</v>
      </c>
      <c r="G52" s="88">
        <f>1743.43+536.03209</f>
        <v>2279.46209</v>
      </c>
      <c r="H52" s="88">
        <v>0</v>
      </c>
      <c r="I52" s="142"/>
      <c r="J52" s="142"/>
      <c r="K52" s="142"/>
    </row>
    <row r="53" spans="1:11" s="49" customFormat="1" ht="78" customHeight="1">
      <c r="A53" s="113" t="s">
        <v>236</v>
      </c>
      <c r="B53" s="115" t="s">
        <v>49</v>
      </c>
      <c r="C53" s="114">
        <v>620</v>
      </c>
      <c r="D53" s="72" t="s">
        <v>22</v>
      </c>
      <c r="E53" s="72" t="s">
        <v>227</v>
      </c>
      <c r="F53" s="271">
        <v>0</v>
      </c>
      <c r="G53" s="64">
        <v>3386.55</v>
      </c>
      <c r="H53" s="64">
        <v>0</v>
      </c>
      <c r="I53" s="142"/>
      <c r="J53" s="142"/>
      <c r="K53" s="142"/>
    </row>
    <row r="54" spans="1:11" s="49" customFormat="1" ht="78" customHeight="1">
      <c r="A54" s="113" t="s">
        <v>237</v>
      </c>
      <c r="B54" s="115" t="s">
        <v>49</v>
      </c>
      <c r="C54" s="114">
        <v>620</v>
      </c>
      <c r="D54" s="72" t="s">
        <v>22</v>
      </c>
      <c r="E54" s="72" t="s">
        <v>227</v>
      </c>
      <c r="F54" s="64">
        <v>0</v>
      </c>
      <c r="G54" s="64">
        <f>5128.89-536.03209</f>
        <v>4592.857910000001</v>
      </c>
      <c r="H54" s="64">
        <v>0</v>
      </c>
      <c r="I54" s="142"/>
      <c r="J54" s="142"/>
      <c r="K54" s="142"/>
    </row>
    <row r="55" spans="1:11" s="49" customFormat="1" ht="78" customHeight="1">
      <c r="A55" s="113" t="s">
        <v>238</v>
      </c>
      <c r="B55" s="115" t="s">
        <v>49</v>
      </c>
      <c r="C55" s="114">
        <v>620</v>
      </c>
      <c r="D55" s="72" t="s">
        <v>22</v>
      </c>
      <c r="E55" s="72" t="s">
        <v>227</v>
      </c>
      <c r="F55" s="64">
        <v>0</v>
      </c>
      <c r="G55" s="64">
        <v>0</v>
      </c>
      <c r="H55" s="64">
        <v>5128.07</v>
      </c>
      <c r="I55" s="142"/>
      <c r="J55" s="142"/>
      <c r="K55" s="142"/>
    </row>
    <row r="56" spans="1:11" s="184" customFormat="1" ht="93.75" customHeight="1">
      <c r="A56" s="130" t="s">
        <v>117</v>
      </c>
      <c r="B56" s="215" t="s">
        <v>49</v>
      </c>
      <c r="C56" s="217">
        <v>620</v>
      </c>
      <c r="D56" s="212" t="s">
        <v>25</v>
      </c>
      <c r="E56" s="212" t="s">
        <v>118</v>
      </c>
      <c r="F56" s="132">
        <f>F57+F61+F62</f>
        <v>175091.958</v>
      </c>
      <c r="G56" s="132">
        <f>G57+G61+G62</f>
        <v>176129.35</v>
      </c>
      <c r="H56" s="132">
        <f>H57+H61+H62</f>
        <v>174108.72</v>
      </c>
      <c r="I56" s="185"/>
      <c r="J56" s="185"/>
      <c r="K56" s="185"/>
    </row>
    <row r="57" spans="1:11" s="90" customFormat="1" ht="93.75">
      <c r="A57" s="89" t="s">
        <v>155</v>
      </c>
      <c r="B57" s="172" t="s">
        <v>49</v>
      </c>
      <c r="C57" s="173">
        <v>620</v>
      </c>
      <c r="D57" s="174" t="s">
        <v>22</v>
      </c>
      <c r="E57" s="174" t="s">
        <v>119</v>
      </c>
      <c r="F57" s="88">
        <f>F58+F59+F60</f>
        <v>175091.958</v>
      </c>
      <c r="G57" s="88">
        <f>G58+G59+G60</f>
        <v>176129.35</v>
      </c>
      <c r="H57" s="88">
        <f>H58+H59+H60+H62</f>
        <v>174108.72</v>
      </c>
      <c r="I57" s="140"/>
      <c r="J57" s="140"/>
      <c r="K57" s="140"/>
    </row>
    <row r="58" spans="1:12" s="90" customFormat="1" ht="142.5" customHeight="1">
      <c r="A58" s="89" t="s">
        <v>37</v>
      </c>
      <c r="B58" s="172" t="s">
        <v>49</v>
      </c>
      <c r="C58" s="173">
        <v>620</v>
      </c>
      <c r="D58" s="174" t="s">
        <v>22</v>
      </c>
      <c r="E58" s="174" t="s">
        <v>119</v>
      </c>
      <c r="F58" s="116">
        <f>150897.097+2724+552+172+1104.56+3194.2</f>
        <v>158643.85700000002</v>
      </c>
      <c r="G58" s="116">
        <f>160792.05+4118.9</f>
        <v>164910.94999999998</v>
      </c>
      <c r="H58" s="88">
        <v>159977.92</v>
      </c>
      <c r="I58" s="140"/>
      <c r="J58" s="167"/>
      <c r="K58" s="170"/>
      <c r="L58" s="171"/>
    </row>
    <row r="59" spans="1:11" ht="83.25" customHeight="1">
      <c r="A59" s="97" t="s">
        <v>261</v>
      </c>
      <c r="B59" s="172" t="s">
        <v>49</v>
      </c>
      <c r="C59" s="173">
        <v>620</v>
      </c>
      <c r="D59" s="174">
        <v>1003</v>
      </c>
      <c r="E59" s="174" t="s">
        <v>119</v>
      </c>
      <c r="F59" s="88">
        <f>11168.2-439.3</f>
        <v>10728.900000000001</v>
      </c>
      <c r="G59" s="116">
        <v>4726.2</v>
      </c>
      <c r="H59" s="88">
        <v>7689.3</v>
      </c>
      <c r="I59" s="142"/>
      <c r="J59" s="142"/>
      <c r="K59" s="142"/>
    </row>
    <row r="60" spans="1:11" ht="81.75" customHeight="1">
      <c r="A60" s="89" t="s">
        <v>17</v>
      </c>
      <c r="B60" s="172" t="s">
        <v>49</v>
      </c>
      <c r="C60" s="173">
        <v>620</v>
      </c>
      <c r="D60" s="174" t="s">
        <v>25</v>
      </c>
      <c r="E60" s="174" t="s">
        <v>120</v>
      </c>
      <c r="F60" s="88">
        <f>5924.1-204.899</f>
        <v>5719.201</v>
      </c>
      <c r="G60" s="88">
        <v>6492.2</v>
      </c>
      <c r="H60" s="88">
        <v>6441.5</v>
      </c>
      <c r="I60" s="142"/>
      <c r="J60" s="143"/>
      <c r="K60" s="142"/>
    </row>
    <row r="61" spans="1:12" s="90" customFormat="1" ht="2.25" customHeight="1">
      <c r="A61" s="89"/>
      <c r="B61" s="172"/>
      <c r="C61" s="216"/>
      <c r="D61" s="174"/>
      <c r="E61" s="174"/>
      <c r="F61" s="88"/>
      <c r="G61" s="88"/>
      <c r="H61" s="88"/>
      <c r="I61" s="140"/>
      <c r="J61" s="140"/>
      <c r="K61" s="140"/>
      <c r="L61" s="91"/>
    </row>
    <row r="62" spans="1:12" s="90" customFormat="1" ht="73.5" customHeight="1" hidden="1">
      <c r="A62" s="89"/>
      <c r="B62" s="172"/>
      <c r="C62" s="216"/>
      <c r="D62" s="174"/>
      <c r="E62" s="174"/>
      <c r="F62" s="88"/>
      <c r="G62" s="88"/>
      <c r="H62" s="88"/>
      <c r="I62" s="140"/>
      <c r="J62" s="140"/>
      <c r="K62" s="140"/>
      <c r="L62" s="91"/>
    </row>
    <row r="63" spans="1:11" ht="409.5">
      <c r="A63" s="130" t="s">
        <v>223</v>
      </c>
      <c r="B63" s="215" t="s">
        <v>49</v>
      </c>
      <c r="C63" s="217">
        <v>620</v>
      </c>
      <c r="D63" s="212" t="s">
        <v>22</v>
      </c>
      <c r="E63" s="212" t="s">
        <v>80</v>
      </c>
      <c r="F63" s="132">
        <f>F64</f>
        <v>5456.9</v>
      </c>
      <c r="G63" s="132">
        <f>G64</f>
        <v>7856.5</v>
      </c>
      <c r="H63" s="132">
        <f>H64</f>
        <v>7856.5</v>
      </c>
      <c r="I63" s="142"/>
      <c r="J63" s="144"/>
      <c r="K63" s="142"/>
    </row>
    <row r="64" spans="1:11" ht="366.75" customHeight="1">
      <c r="A64" s="84" t="s">
        <v>122</v>
      </c>
      <c r="B64" s="85" t="s">
        <v>49</v>
      </c>
      <c r="C64" s="86">
        <v>620</v>
      </c>
      <c r="D64" s="174" t="s">
        <v>22</v>
      </c>
      <c r="E64" s="174" t="s">
        <v>81</v>
      </c>
      <c r="F64" s="88">
        <v>5456.9</v>
      </c>
      <c r="G64" s="88">
        <v>7856.5</v>
      </c>
      <c r="H64" s="88">
        <v>7856.5</v>
      </c>
      <c r="I64" s="142"/>
      <c r="J64" s="142"/>
      <c r="K64" s="142"/>
    </row>
    <row r="65" spans="1:11" s="49" customFormat="1" ht="77.25" customHeight="1">
      <c r="A65" s="60" t="s">
        <v>169</v>
      </c>
      <c r="B65" s="12" t="s">
        <v>49</v>
      </c>
      <c r="C65" s="17">
        <v>620</v>
      </c>
      <c r="D65" s="72" t="s">
        <v>22</v>
      </c>
      <c r="E65" s="70" t="s">
        <v>170</v>
      </c>
      <c r="F65" s="67">
        <f>F66+F67+F68</f>
        <v>6074.789</v>
      </c>
      <c r="G65" s="67">
        <f>G66+G67+G68+G69</f>
        <v>6297.299999999999</v>
      </c>
      <c r="H65" s="67">
        <f>H66+H67+H68+H69</f>
        <v>5418.8</v>
      </c>
      <c r="I65" s="142"/>
      <c r="J65" s="142"/>
      <c r="K65" s="142"/>
    </row>
    <row r="66" spans="1:12" s="49" customFormat="1" ht="162" customHeight="1">
      <c r="A66" s="221" t="s">
        <v>213</v>
      </c>
      <c r="B66" s="222" t="s">
        <v>49</v>
      </c>
      <c r="C66" s="71">
        <v>620</v>
      </c>
      <c r="D66" s="72" t="s">
        <v>22</v>
      </c>
      <c r="E66" s="72" t="s">
        <v>171</v>
      </c>
      <c r="F66" s="64">
        <v>0</v>
      </c>
      <c r="G66" s="64">
        <v>0</v>
      </c>
      <c r="H66" s="64">
        <v>0</v>
      </c>
      <c r="I66" s="142"/>
      <c r="J66" s="142"/>
      <c r="K66" s="142"/>
      <c r="L66" s="196"/>
    </row>
    <row r="67" spans="1:12" s="49" customFormat="1" ht="84.75" customHeight="1">
      <c r="A67" s="221" t="s">
        <v>225</v>
      </c>
      <c r="B67" s="222" t="s">
        <v>49</v>
      </c>
      <c r="C67" s="71">
        <v>620</v>
      </c>
      <c r="D67" s="72" t="s">
        <v>22</v>
      </c>
      <c r="E67" s="72" t="s">
        <v>182</v>
      </c>
      <c r="F67" s="64">
        <v>0</v>
      </c>
      <c r="G67" s="64">
        <v>0</v>
      </c>
      <c r="H67" s="64">
        <v>0</v>
      </c>
      <c r="I67" s="142"/>
      <c r="J67" s="142"/>
      <c r="K67" s="298"/>
      <c r="L67" s="299"/>
    </row>
    <row r="68" spans="1:12" s="90" customFormat="1" ht="96" customHeight="1">
      <c r="A68" s="89" t="s">
        <v>224</v>
      </c>
      <c r="B68" s="172" t="s">
        <v>49</v>
      </c>
      <c r="C68" s="173">
        <v>620</v>
      </c>
      <c r="D68" s="174" t="s">
        <v>22</v>
      </c>
      <c r="E68" s="174" t="s">
        <v>184</v>
      </c>
      <c r="F68" s="272">
        <f>4969.1+2543.694-863.6+175.32-275.825-473.9</f>
        <v>6074.789</v>
      </c>
      <c r="G68" s="116">
        <f>6747.9-774.6</f>
        <v>5973.299999999999</v>
      </c>
      <c r="H68" s="116">
        <f>6165.8-747</f>
        <v>5418.8</v>
      </c>
      <c r="I68" s="140"/>
      <c r="J68" s="140"/>
      <c r="K68" s="300"/>
      <c r="L68" s="301"/>
    </row>
    <row r="69" spans="1:12" s="90" customFormat="1" ht="96" customHeight="1">
      <c r="A69" s="97" t="s">
        <v>262</v>
      </c>
      <c r="B69" s="172" t="s">
        <v>49</v>
      </c>
      <c r="C69" s="173">
        <v>620</v>
      </c>
      <c r="D69" s="174" t="s">
        <v>22</v>
      </c>
      <c r="E69" s="174" t="s">
        <v>263</v>
      </c>
      <c r="F69" s="272">
        <v>0</v>
      </c>
      <c r="G69" s="116">
        <v>324</v>
      </c>
      <c r="H69" s="88">
        <v>0</v>
      </c>
      <c r="I69" s="140"/>
      <c r="J69" s="140"/>
      <c r="K69" s="140"/>
      <c r="L69" s="223"/>
    </row>
    <row r="70" spans="1:12" s="188" customFormat="1" ht="90" customHeight="1">
      <c r="A70" s="130" t="s">
        <v>234</v>
      </c>
      <c r="B70" s="215" t="s">
        <v>49</v>
      </c>
      <c r="C70" s="217">
        <v>620</v>
      </c>
      <c r="D70" s="212" t="s">
        <v>22</v>
      </c>
      <c r="E70" s="212" t="s">
        <v>228</v>
      </c>
      <c r="F70" s="132">
        <f>F71</f>
        <v>31.56</v>
      </c>
      <c r="G70" s="132">
        <f>G71</f>
        <v>31.11</v>
      </c>
      <c r="H70" s="132">
        <f>H71</f>
        <v>31.11</v>
      </c>
      <c r="I70" s="189"/>
      <c r="J70" s="189"/>
      <c r="K70" s="189"/>
      <c r="L70" s="224"/>
    </row>
    <row r="71" spans="1:12" s="90" customFormat="1" ht="162" customHeight="1">
      <c r="A71" s="89" t="s">
        <v>235</v>
      </c>
      <c r="B71" s="172" t="s">
        <v>49</v>
      </c>
      <c r="C71" s="173">
        <v>620</v>
      </c>
      <c r="D71" s="174" t="s">
        <v>22</v>
      </c>
      <c r="E71" s="174" t="s">
        <v>254</v>
      </c>
      <c r="F71" s="88">
        <v>31.56</v>
      </c>
      <c r="G71" s="88">
        <v>31.11</v>
      </c>
      <c r="H71" s="88">
        <v>31.11</v>
      </c>
      <c r="I71" s="140"/>
      <c r="J71" s="140"/>
      <c r="K71" s="140"/>
      <c r="L71" s="223"/>
    </row>
    <row r="72" spans="1:12" s="49" customFormat="1" ht="87" customHeight="1">
      <c r="A72" s="22" t="s">
        <v>222</v>
      </c>
      <c r="B72" s="222" t="s">
        <v>49</v>
      </c>
      <c r="C72" s="71">
        <v>620</v>
      </c>
      <c r="D72" s="72" t="s">
        <v>29</v>
      </c>
      <c r="E72" s="72" t="s">
        <v>82</v>
      </c>
      <c r="F72" s="64">
        <f>F74</f>
        <v>0</v>
      </c>
      <c r="G72" s="64">
        <f>G74</f>
        <v>0</v>
      </c>
      <c r="H72" s="64">
        <f>H74</f>
        <v>0</v>
      </c>
      <c r="I72" s="142"/>
      <c r="J72" s="142"/>
      <c r="K72" s="142"/>
      <c r="L72" s="142"/>
    </row>
    <row r="73" spans="1:12" s="49" customFormat="1" ht="87" customHeight="1">
      <c r="A73" s="22" t="s">
        <v>105</v>
      </c>
      <c r="B73" s="222" t="s">
        <v>49</v>
      </c>
      <c r="C73" s="71">
        <v>620</v>
      </c>
      <c r="D73" s="72" t="s">
        <v>29</v>
      </c>
      <c r="E73" s="72" t="s">
        <v>85</v>
      </c>
      <c r="F73" s="64">
        <f>F74</f>
        <v>0</v>
      </c>
      <c r="G73" s="64">
        <f>G74</f>
        <v>0</v>
      </c>
      <c r="H73" s="64">
        <f>H74</f>
        <v>0</v>
      </c>
      <c r="I73" s="142"/>
      <c r="J73" s="142"/>
      <c r="K73" s="142"/>
      <c r="L73" s="142"/>
    </row>
    <row r="74" spans="1:12" s="49" customFormat="1" ht="149.25" customHeight="1">
      <c r="A74" s="221" t="s">
        <v>212</v>
      </c>
      <c r="B74" s="222" t="s">
        <v>49</v>
      </c>
      <c r="C74" s="71">
        <v>620</v>
      </c>
      <c r="D74" s="72" t="s">
        <v>29</v>
      </c>
      <c r="E74" s="72" t="s">
        <v>192</v>
      </c>
      <c r="F74" s="64">
        <v>0</v>
      </c>
      <c r="G74" s="64">
        <v>0</v>
      </c>
      <c r="H74" s="64">
        <v>0</v>
      </c>
      <c r="I74" s="142"/>
      <c r="J74" s="142"/>
      <c r="K74" s="142"/>
      <c r="L74" s="142"/>
    </row>
    <row r="75" spans="1:11" ht="46.5" customHeight="1">
      <c r="A75" s="412" t="s">
        <v>123</v>
      </c>
      <c r="B75" s="401" t="s">
        <v>230</v>
      </c>
      <c r="C75" s="403" t="s">
        <v>136</v>
      </c>
      <c r="D75" s="413" t="s">
        <v>31</v>
      </c>
      <c r="E75" s="414" t="s">
        <v>91</v>
      </c>
      <c r="F75" s="392">
        <f>F78+F83+F85</f>
        <v>16443.165</v>
      </c>
      <c r="G75" s="392">
        <f>G78+G83+G85</f>
        <v>16294.8</v>
      </c>
      <c r="H75" s="392">
        <f>H78+H83+H85</f>
        <v>16015.63</v>
      </c>
      <c r="I75" s="142"/>
      <c r="J75" s="142"/>
      <c r="K75" s="142"/>
    </row>
    <row r="76" spans="1:11" ht="68.25" customHeight="1">
      <c r="A76" s="412"/>
      <c r="B76" s="402"/>
      <c r="C76" s="404"/>
      <c r="D76" s="393"/>
      <c r="E76" s="393"/>
      <c r="F76" s="405"/>
      <c r="G76" s="393"/>
      <c r="H76" s="393"/>
      <c r="I76" s="142"/>
      <c r="J76" s="142"/>
      <c r="K76" s="142"/>
    </row>
    <row r="77" spans="1:11" s="49" customFormat="1" ht="68.25" customHeight="1">
      <c r="A77" s="120" t="s">
        <v>99</v>
      </c>
      <c r="B77" s="292" t="s">
        <v>49</v>
      </c>
      <c r="C77" s="293" t="s">
        <v>181</v>
      </c>
      <c r="D77" s="294"/>
      <c r="E77" s="294">
        <v>0</v>
      </c>
      <c r="F77" s="294">
        <v>0</v>
      </c>
      <c r="G77" s="295">
        <v>0</v>
      </c>
      <c r="H77" s="294">
        <v>0</v>
      </c>
      <c r="I77" s="142"/>
      <c r="J77" s="142"/>
      <c r="K77" s="142"/>
    </row>
    <row r="78" spans="1:11" ht="143.25" customHeight="1">
      <c r="A78" s="120" t="s">
        <v>124</v>
      </c>
      <c r="B78" s="134" t="s">
        <v>231</v>
      </c>
      <c r="C78" s="135" t="s">
        <v>203</v>
      </c>
      <c r="D78" s="213" t="s">
        <v>34</v>
      </c>
      <c r="E78" s="214" t="s">
        <v>132</v>
      </c>
      <c r="F78" s="126">
        <f>F79</f>
        <v>6982.665</v>
      </c>
      <c r="G78" s="126">
        <f>G79</f>
        <v>6934.5</v>
      </c>
      <c r="H78" s="126">
        <f>H79</f>
        <v>6655.33</v>
      </c>
      <c r="I78" s="275"/>
      <c r="J78" s="142"/>
      <c r="K78" s="280"/>
    </row>
    <row r="79" spans="1:11" ht="93.75">
      <c r="A79" s="84" t="s">
        <v>156</v>
      </c>
      <c r="B79" s="127" t="s">
        <v>232</v>
      </c>
      <c r="C79" s="133" t="s">
        <v>203</v>
      </c>
      <c r="D79" s="206" t="s">
        <v>34</v>
      </c>
      <c r="E79" s="174" t="s">
        <v>125</v>
      </c>
      <c r="F79" s="88">
        <f>F80+F81+F82</f>
        <v>6982.665</v>
      </c>
      <c r="G79" s="88">
        <f>G80+G81+G82</f>
        <v>6934.5</v>
      </c>
      <c r="H79" s="88">
        <f>H80+H81+H82</f>
        <v>6655.33</v>
      </c>
      <c r="I79" s="142"/>
      <c r="J79" s="142"/>
      <c r="K79" s="279"/>
    </row>
    <row r="80" spans="1:11" ht="109.5" customHeight="1">
      <c r="A80" s="89" t="s">
        <v>43</v>
      </c>
      <c r="B80" s="127" t="s">
        <v>232</v>
      </c>
      <c r="C80" s="86" t="s">
        <v>203</v>
      </c>
      <c r="D80" s="87" t="s">
        <v>34</v>
      </c>
      <c r="E80" s="174" t="s">
        <v>125</v>
      </c>
      <c r="F80" s="88">
        <v>312.5</v>
      </c>
      <c r="G80" s="88">
        <v>325</v>
      </c>
      <c r="H80" s="88">
        <v>50</v>
      </c>
      <c r="J80" s="142"/>
      <c r="K80" s="279"/>
    </row>
    <row r="81" spans="1:11" ht="69" customHeight="1">
      <c r="A81" s="89" t="s">
        <v>137</v>
      </c>
      <c r="B81" s="85" t="s">
        <v>233</v>
      </c>
      <c r="C81" s="86">
        <v>680</v>
      </c>
      <c r="D81" s="87" t="s">
        <v>23</v>
      </c>
      <c r="E81" s="174" t="s">
        <v>125</v>
      </c>
      <c r="F81" s="88">
        <f>102.1+50.6</f>
        <v>152.7</v>
      </c>
      <c r="G81" s="88">
        <v>158.7</v>
      </c>
      <c r="H81" s="88">
        <v>155.5</v>
      </c>
      <c r="J81" s="142"/>
      <c r="K81" s="281"/>
    </row>
    <row r="82" spans="1:12" s="49" customFormat="1" ht="122.25" customHeight="1">
      <c r="A82" s="89" t="s">
        <v>188</v>
      </c>
      <c r="B82" s="85" t="s">
        <v>233</v>
      </c>
      <c r="C82" s="86">
        <v>680</v>
      </c>
      <c r="D82" s="87" t="s">
        <v>23</v>
      </c>
      <c r="E82" s="174" t="s">
        <v>125</v>
      </c>
      <c r="F82" s="88">
        <f>6689.465-172</f>
        <v>6517.465</v>
      </c>
      <c r="G82" s="116">
        <v>6450.8</v>
      </c>
      <c r="H82" s="116">
        <v>6449.83</v>
      </c>
      <c r="J82" s="168"/>
      <c r="K82" s="296"/>
      <c r="L82" s="296"/>
    </row>
    <row r="83" spans="1:11" ht="225">
      <c r="A83" s="128" t="s">
        <v>126</v>
      </c>
      <c r="B83" s="85" t="s">
        <v>49</v>
      </c>
      <c r="C83" s="125">
        <v>620</v>
      </c>
      <c r="D83" s="129">
        <v>1003</v>
      </c>
      <c r="E83" s="212" t="s">
        <v>128</v>
      </c>
      <c r="F83" s="132">
        <f>F84</f>
        <v>9435.5</v>
      </c>
      <c r="G83" s="132">
        <f>G84</f>
        <v>9360.3</v>
      </c>
      <c r="H83" s="132">
        <f>H84</f>
        <v>9360.3</v>
      </c>
      <c r="J83" s="267"/>
      <c r="K83" s="142"/>
    </row>
    <row r="84" spans="1:11" ht="168.75">
      <c r="A84" s="84" t="s">
        <v>127</v>
      </c>
      <c r="B84" s="85" t="s">
        <v>49</v>
      </c>
      <c r="C84" s="86">
        <v>620</v>
      </c>
      <c r="D84" s="119">
        <v>1003</v>
      </c>
      <c r="E84" s="174" t="s">
        <v>129</v>
      </c>
      <c r="F84" s="88">
        <f>8621.6+813.9</f>
        <v>9435.5</v>
      </c>
      <c r="G84" s="88">
        <v>9360.3</v>
      </c>
      <c r="H84" s="88">
        <v>9360.3</v>
      </c>
      <c r="J84" s="142"/>
      <c r="K84" s="142"/>
    </row>
    <row r="85" spans="1:11" ht="129" customHeight="1">
      <c r="A85" s="130" t="s">
        <v>221</v>
      </c>
      <c r="B85" s="124" t="s">
        <v>49</v>
      </c>
      <c r="C85" s="125">
        <v>620</v>
      </c>
      <c r="D85" s="129">
        <v>1003</v>
      </c>
      <c r="E85" s="212" t="s">
        <v>131</v>
      </c>
      <c r="F85" s="132">
        <f>F86</f>
        <v>25</v>
      </c>
      <c r="G85" s="132">
        <f>G86</f>
        <v>0</v>
      </c>
      <c r="H85" s="132">
        <f>H86</f>
        <v>0</v>
      </c>
      <c r="J85" s="142"/>
      <c r="K85" s="142"/>
    </row>
    <row r="86" spans="1:11" s="90" customFormat="1" ht="112.5" customHeight="1">
      <c r="A86" s="97" t="s">
        <v>220</v>
      </c>
      <c r="B86" s="98" t="s">
        <v>49</v>
      </c>
      <c r="C86" s="133">
        <v>620</v>
      </c>
      <c r="D86" s="121">
        <v>1003</v>
      </c>
      <c r="E86" s="174" t="s">
        <v>189</v>
      </c>
      <c r="F86" s="88">
        <v>25</v>
      </c>
      <c r="G86" s="88">
        <v>0</v>
      </c>
      <c r="H86" s="88">
        <v>0</v>
      </c>
      <c r="J86" s="140"/>
      <c r="K86" s="140"/>
    </row>
    <row r="87" spans="1:11" ht="18.75">
      <c r="A87" s="1"/>
      <c r="J87" s="142"/>
      <c r="K87" s="142"/>
    </row>
  </sheetData>
  <sheetProtection/>
  <mergeCells count="40"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B14:B15"/>
    <mergeCell ref="B26:B27"/>
    <mergeCell ref="E28:E29"/>
    <mergeCell ref="C28:C29"/>
    <mergeCell ref="B17:B18"/>
    <mergeCell ref="A75:A76"/>
    <mergeCell ref="D75:D76"/>
    <mergeCell ref="C14:E14"/>
    <mergeCell ref="E75:E76"/>
    <mergeCell ref="C26:C27"/>
    <mergeCell ref="G75:G76"/>
    <mergeCell ref="H75:H76"/>
    <mergeCell ref="D17:D18"/>
    <mergeCell ref="E17:E18"/>
    <mergeCell ref="A28:A29"/>
    <mergeCell ref="D28:D29"/>
    <mergeCell ref="B75:B76"/>
    <mergeCell ref="C75:C76"/>
    <mergeCell ref="F75:F76"/>
    <mergeCell ref="E26:E27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54" r:id="rId3"/>
  <headerFooter>
    <oddHeader>&amp;C&amp;P</oddHeader>
  </headerFooter>
  <rowBreaks count="3" manualBreakCount="3">
    <brk id="27" max="7" man="1"/>
    <brk id="67" max="7" man="1"/>
    <brk id="80" max="7" man="1"/>
  </rowBreaks>
  <colBreaks count="1" manualBreakCount="1">
    <brk id="9" max="8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="60" workbookViewId="0" topLeftCell="A1">
      <selection activeCell="H7" sqref="H7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9.2812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0" width="44.140625" style="49" customWidth="1"/>
    <col min="11" max="11" width="27.281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256</v>
      </c>
      <c r="G1" s="32"/>
    </row>
    <row r="2" spans="6:7" ht="18.75">
      <c r="F2" s="32" t="s">
        <v>243</v>
      </c>
      <c r="G2" s="32"/>
    </row>
    <row r="3" spans="6:7" ht="18.75">
      <c r="F3" s="32" t="s">
        <v>246</v>
      </c>
      <c r="G3" s="32"/>
    </row>
    <row r="4" spans="6:7" ht="18.75">
      <c r="F4" s="32" t="s">
        <v>277</v>
      </c>
      <c r="G4" s="32"/>
    </row>
    <row r="5" spans="1:8" ht="18.75" customHeight="1">
      <c r="A5" s="57"/>
      <c r="B5" s="57"/>
      <c r="C5" s="57"/>
      <c r="D5" s="57"/>
      <c r="E5" s="57"/>
      <c r="F5" s="32" t="s">
        <v>249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144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50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176</v>
      </c>
      <c r="G8" s="56"/>
      <c r="H8" s="56"/>
    </row>
    <row r="9" ht="18.75">
      <c r="A9" s="1"/>
    </row>
    <row r="10" spans="1:8" ht="18.75">
      <c r="A10" s="425" t="s">
        <v>0</v>
      </c>
      <c r="B10" s="426"/>
      <c r="C10" s="426"/>
      <c r="D10" s="426"/>
      <c r="E10" s="426"/>
      <c r="F10" s="426"/>
      <c r="G10" s="426"/>
      <c r="H10" s="426"/>
    </row>
    <row r="11" spans="1:8" ht="26.25" customHeight="1">
      <c r="A11" s="425" t="s">
        <v>185</v>
      </c>
      <c r="B11" s="426"/>
      <c r="C11" s="426"/>
      <c r="D11" s="426"/>
      <c r="E11" s="426"/>
      <c r="F11" s="426"/>
      <c r="G11" s="426"/>
      <c r="H11" s="426"/>
    </row>
    <row r="12" spans="1:8" ht="18.75">
      <c r="A12" s="425"/>
      <c r="B12" s="426"/>
      <c r="C12" s="426"/>
      <c r="D12" s="426"/>
      <c r="E12" s="426"/>
      <c r="F12" s="426"/>
      <c r="G12" s="426"/>
      <c r="H12" s="426"/>
    </row>
    <row r="13" ht="18.75">
      <c r="A13" s="2"/>
    </row>
    <row r="14" spans="1:8" ht="35.25" customHeight="1">
      <c r="A14" s="406" t="s">
        <v>1</v>
      </c>
      <c r="B14" s="406" t="s">
        <v>2</v>
      </c>
      <c r="C14" s="406" t="s">
        <v>3</v>
      </c>
      <c r="D14" s="406"/>
      <c r="E14" s="406"/>
      <c r="F14" s="406" t="s">
        <v>4</v>
      </c>
      <c r="G14" s="406"/>
      <c r="H14" s="406"/>
    </row>
    <row r="15" spans="1:8" ht="46.5" customHeight="1">
      <c r="A15" s="406"/>
      <c r="B15" s="406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427" t="s">
        <v>8</v>
      </c>
      <c r="B17" s="427" t="s">
        <v>209</v>
      </c>
      <c r="C17" s="429">
        <v>620</v>
      </c>
      <c r="D17" s="394" t="s">
        <v>16</v>
      </c>
      <c r="E17" s="396" t="s">
        <v>64</v>
      </c>
      <c r="F17" s="418">
        <f>F19+F23+F34</f>
        <v>20072.807</v>
      </c>
      <c r="G17" s="416">
        <f>G19+G23+G34</f>
        <v>21145.21</v>
      </c>
      <c r="H17" s="416">
        <f>H19+H23+H34</f>
        <v>21259.309999999998</v>
      </c>
    </row>
    <row r="18" spans="1:8" ht="106.5" customHeight="1">
      <c r="A18" s="427"/>
      <c r="B18" s="428"/>
      <c r="C18" s="395"/>
      <c r="D18" s="395"/>
      <c r="E18" s="395"/>
      <c r="F18" s="395"/>
      <c r="G18" s="417"/>
      <c r="H18" s="417"/>
    </row>
    <row r="19" spans="1:8" s="58" customFormat="1" ht="91.5" customHeight="1">
      <c r="A19" s="193" t="s">
        <v>104</v>
      </c>
      <c r="B19" s="193" t="s">
        <v>110</v>
      </c>
      <c r="C19" s="278">
        <v>620</v>
      </c>
      <c r="D19" s="200" t="s">
        <v>30</v>
      </c>
      <c r="E19" s="201" t="s">
        <v>65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111" customHeight="1">
      <c r="A20" s="193" t="s">
        <v>161</v>
      </c>
      <c r="B20" s="193" t="s">
        <v>11</v>
      </c>
      <c r="C20" s="278">
        <v>620</v>
      </c>
      <c r="D20" s="200" t="s">
        <v>21</v>
      </c>
      <c r="E20" s="201" t="s">
        <v>133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146</v>
      </c>
      <c r="B21" s="194" t="s">
        <v>49</v>
      </c>
      <c r="C21" s="71">
        <v>620</v>
      </c>
      <c r="D21" s="245" t="s">
        <v>30</v>
      </c>
      <c r="E21" s="72" t="s">
        <v>115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150</v>
      </c>
      <c r="B22" s="222" t="s">
        <v>49</v>
      </c>
      <c r="C22" s="71">
        <v>620</v>
      </c>
      <c r="D22" s="72" t="s">
        <v>21</v>
      </c>
      <c r="E22" s="72" t="s">
        <v>149</v>
      </c>
      <c r="F22" s="64">
        <v>0</v>
      </c>
      <c r="G22" s="64">
        <v>0</v>
      </c>
      <c r="H22" s="64">
        <v>0</v>
      </c>
    </row>
    <row r="23" spans="1:8" ht="153" customHeight="1">
      <c r="A23" s="246" t="s">
        <v>75</v>
      </c>
      <c r="B23" s="215" t="s">
        <v>111</v>
      </c>
      <c r="C23" s="217">
        <v>620</v>
      </c>
      <c r="D23" s="247" t="s">
        <v>25</v>
      </c>
      <c r="E23" s="212" t="s">
        <v>70</v>
      </c>
      <c r="F23" s="132">
        <f>F24+F25+F26+F29+F30+F31</f>
        <v>20072.807</v>
      </c>
      <c r="G23" s="132">
        <f>G24+G25+G26+G29+G30+G31</f>
        <v>21145.21</v>
      </c>
      <c r="H23" s="132">
        <f>H24+H25+H26+H29+H30+H31</f>
        <v>21259.309999999998</v>
      </c>
    </row>
    <row r="24" spans="1:8" ht="177.75" customHeight="1">
      <c r="A24" s="248" t="s">
        <v>35</v>
      </c>
      <c r="B24" s="249" t="s">
        <v>49</v>
      </c>
      <c r="C24" s="244">
        <v>620</v>
      </c>
      <c r="D24" s="195" t="s">
        <v>22</v>
      </c>
      <c r="E24" s="70" t="s">
        <v>72</v>
      </c>
      <c r="F24" s="67">
        <v>0</v>
      </c>
      <c r="G24" s="67">
        <v>0</v>
      </c>
      <c r="H24" s="67">
        <v>0</v>
      </c>
    </row>
    <row r="25" spans="1:8" ht="99" customHeight="1">
      <c r="A25" s="248" t="s">
        <v>114</v>
      </c>
      <c r="B25" s="222" t="s">
        <v>49</v>
      </c>
      <c r="C25" s="71">
        <v>620</v>
      </c>
      <c r="D25" s="72" t="s">
        <v>22</v>
      </c>
      <c r="E25" s="72" t="s">
        <v>74</v>
      </c>
      <c r="F25" s="64">
        <v>0</v>
      </c>
      <c r="G25" s="64">
        <v>0</v>
      </c>
      <c r="H25" s="64">
        <v>0</v>
      </c>
    </row>
    <row r="26" spans="1:8" ht="93.75" customHeight="1">
      <c r="A26" s="130" t="s">
        <v>117</v>
      </c>
      <c r="B26" s="172" t="s">
        <v>49</v>
      </c>
      <c r="C26" s="173">
        <v>620</v>
      </c>
      <c r="D26" s="174" t="s">
        <v>22</v>
      </c>
      <c r="E26" s="174" t="s">
        <v>170</v>
      </c>
      <c r="F26" s="88">
        <f>F27+F28</f>
        <v>19473.167</v>
      </c>
      <c r="G26" s="88">
        <f>G27+G28</f>
        <v>20554.1</v>
      </c>
      <c r="H26" s="88">
        <f>H27+H28</f>
        <v>20668.199999999997</v>
      </c>
    </row>
    <row r="27" spans="1:11" s="90" customFormat="1" ht="120.75" customHeight="1">
      <c r="A27" s="89" t="s">
        <v>179</v>
      </c>
      <c r="B27" s="172" t="s">
        <v>49</v>
      </c>
      <c r="C27" s="173">
        <v>620</v>
      </c>
      <c r="D27" s="174" t="s">
        <v>22</v>
      </c>
      <c r="E27" s="174" t="s">
        <v>272</v>
      </c>
      <c r="F27" s="116">
        <f>12128.1+15.5</f>
        <v>12143.6</v>
      </c>
      <c r="G27" s="116">
        <v>12301.9</v>
      </c>
      <c r="H27" s="116">
        <v>12301.9</v>
      </c>
      <c r="J27" s="303"/>
      <c r="K27" s="303"/>
    </row>
    <row r="28" spans="1:11" s="90" customFormat="1" ht="84" customHeight="1">
      <c r="A28" s="89" t="s">
        <v>180</v>
      </c>
      <c r="B28" s="172" t="s">
        <v>49</v>
      </c>
      <c r="C28" s="173">
        <v>620</v>
      </c>
      <c r="D28" s="174" t="s">
        <v>22</v>
      </c>
      <c r="E28" s="174" t="s">
        <v>184</v>
      </c>
      <c r="F28" s="116">
        <f>7631.082+525.96-827.475</f>
        <v>7329.567</v>
      </c>
      <c r="G28" s="116">
        <f>8751.8-499.6</f>
        <v>8252.199999999999</v>
      </c>
      <c r="H28" s="116">
        <f>8893.5-527.2</f>
        <v>8366.3</v>
      </c>
      <c r="J28" s="302"/>
      <c r="K28" s="302"/>
    </row>
    <row r="29" spans="1:8" ht="409.5">
      <c r="A29" s="22" t="s">
        <v>121</v>
      </c>
      <c r="B29" s="249" t="s">
        <v>49</v>
      </c>
      <c r="C29" s="244">
        <v>620</v>
      </c>
      <c r="D29" s="70" t="s">
        <v>22</v>
      </c>
      <c r="E29" s="70" t="s">
        <v>80</v>
      </c>
      <c r="F29" s="67">
        <v>0</v>
      </c>
      <c r="G29" s="67">
        <v>0</v>
      </c>
      <c r="H29" s="67">
        <v>0</v>
      </c>
    </row>
    <row r="30" spans="1:8" ht="71.25" customHeight="1">
      <c r="A30" s="22" t="s">
        <v>169</v>
      </c>
      <c r="B30" s="222" t="s">
        <v>49</v>
      </c>
      <c r="C30" s="71">
        <v>620</v>
      </c>
      <c r="D30" s="72" t="s">
        <v>22</v>
      </c>
      <c r="E30" s="70" t="s">
        <v>170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234</v>
      </c>
      <c r="B31" s="222" t="s">
        <v>49</v>
      </c>
      <c r="C31" s="71">
        <v>620</v>
      </c>
      <c r="D31" s="72" t="s">
        <v>22</v>
      </c>
      <c r="E31" s="70" t="s">
        <v>228</v>
      </c>
      <c r="F31" s="64">
        <f>F32</f>
        <v>599.64</v>
      </c>
      <c r="G31" s="64">
        <f>G32</f>
        <v>591.11</v>
      </c>
      <c r="H31" s="64">
        <f>H32</f>
        <v>591.11</v>
      </c>
    </row>
    <row r="32" spans="1:8" ht="200.25" customHeight="1">
      <c r="A32" s="22" t="s">
        <v>241</v>
      </c>
      <c r="B32" s="222" t="s">
        <v>49</v>
      </c>
      <c r="C32" s="71">
        <v>620</v>
      </c>
      <c r="D32" s="72" t="s">
        <v>22</v>
      </c>
      <c r="E32" s="70" t="s">
        <v>254</v>
      </c>
      <c r="F32" s="64">
        <v>599.64</v>
      </c>
      <c r="G32" s="116">
        <v>591.11</v>
      </c>
      <c r="H32" s="116">
        <v>591.11</v>
      </c>
    </row>
    <row r="33" spans="1:8" ht="101.25" customHeight="1">
      <c r="A33" s="22" t="s">
        <v>134</v>
      </c>
      <c r="B33" s="222" t="s">
        <v>49</v>
      </c>
      <c r="C33" s="71">
        <v>620</v>
      </c>
      <c r="D33" s="72" t="s">
        <v>22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430" t="s">
        <v>123</v>
      </c>
      <c r="B34" s="427" t="s">
        <v>111</v>
      </c>
      <c r="C34" s="432">
        <v>620</v>
      </c>
      <c r="D34" s="434" t="s">
        <v>31</v>
      </c>
      <c r="E34" s="435" t="s">
        <v>91</v>
      </c>
      <c r="F34" s="436">
        <f>F36+F37+F38</f>
        <v>0</v>
      </c>
      <c r="G34" s="436">
        <f>G36+G37+G38</f>
        <v>0</v>
      </c>
      <c r="H34" s="436">
        <f>H36+H37+H38</f>
        <v>0</v>
      </c>
    </row>
    <row r="35" spans="1:8" ht="48" customHeight="1">
      <c r="A35" s="430"/>
      <c r="B35" s="431"/>
      <c r="C35" s="433"/>
      <c r="D35" s="433"/>
      <c r="E35" s="433"/>
      <c r="F35" s="433"/>
      <c r="G35" s="433"/>
      <c r="H35" s="433"/>
    </row>
    <row r="36" spans="1:8" ht="109.5" customHeight="1">
      <c r="A36" s="22" t="s">
        <v>124</v>
      </c>
      <c r="B36" s="73" t="s">
        <v>49</v>
      </c>
      <c r="C36" s="74">
        <v>620</v>
      </c>
      <c r="D36" s="250" t="s">
        <v>34</v>
      </c>
      <c r="E36" s="251" t="s">
        <v>132</v>
      </c>
      <c r="F36" s="75">
        <v>0</v>
      </c>
      <c r="G36" s="75">
        <v>0</v>
      </c>
      <c r="H36" s="75">
        <v>0</v>
      </c>
    </row>
    <row r="37" spans="1:8" ht="225">
      <c r="A37" s="19" t="s">
        <v>126</v>
      </c>
      <c r="B37" s="222" t="s">
        <v>49</v>
      </c>
      <c r="C37" s="244">
        <v>620</v>
      </c>
      <c r="D37" s="195">
        <v>1003</v>
      </c>
      <c r="E37" s="70" t="s">
        <v>128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130</v>
      </c>
      <c r="B38" s="249" t="s">
        <v>49</v>
      </c>
      <c r="C38" s="244">
        <v>620</v>
      </c>
      <c r="D38" s="195">
        <v>1003</v>
      </c>
      <c r="E38" s="70" t="s">
        <v>131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  <mergeCell ref="A17:A18"/>
    <mergeCell ref="B17:B18"/>
    <mergeCell ref="C17:C18"/>
    <mergeCell ref="D17:D18"/>
    <mergeCell ref="E17:E18"/>
    <mergeCell ref="F17:F18"/>
    <mergeCell ref="A10:H10"/>
    <mergeCell ref="A11:H11"/>
    <mergeCell ref="A12:H12"/>
    <mergeCell ref="A14:A15"/>
    <mergeCell ref="B14:B15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8" r:id="rId3"/>
  <headerFooter>
    <oddHeader>&amp;C&amp;P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245</v>
      </c>
      <c r="G1" s="32"/>
      <c r="H1" s="32"/>
    </row>
    <row r="2" spans="6:8" s="49" customFormat="1" ht="18.75">
      <c r="F2" s="32" t="s">
        <v>243</v>
      </c>
      <c r="G2" s="32"/>
      <c r="H2" s="32"/>
    </row>
    <row r="3" spans="6:8" s="49" customFormat="1" ht="18.75">
      <c r="F3" s="32" t="s">
        <v>246</v>
      </c>
      <c r="G3" s="32"/>
      <c r="H3" s="32"/>
    </row>
    <row r="4" spans="6:8" s="49" customFormat="1" ht="18.75">
      <c r="F4" s="32" t="s">
        <v>276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248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143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50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176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425" t="s">
        <v>0</v>
      </c>
      <c r="B10" s="459"/>
      <c r="C10" s="459"/>
      <c r="D10" s="459"/>
      <c r="E10" s="459"/>
      <c r="F10" s="459"/>
      <c r="G10" s="459"/>
      <c r="H10" s="459"/>
    </row>
    <row r="11" spans="1:8" ht="18.75">
      <c r="A11" s="461" t="s">
        <v>178</v>
      </c>
      <c r="B11" s="462"/>
      <c r="C11" s="462"/>
      <c r="D11" s="462"/>
      <c r="E11" s="462"/>
      <c r="F11" s="462"/>
      <c r="G11" s="462"/>
      <c r="H11" s="462"/>
    </row>
    <row r="12" spans="1:8" ht="18.75">
      <c r="A12" s="461" t="s">
        <v>18</v>
      </c>
      <c r="B12" s="462"/>
      <c r="C12" s="462"/>
      <c r="D12" s="462"/>
      <c r="E12" s="462"/>
      <c r="F12" s="462"/>
      <c r="G12" s="462"/>
      <c r="H12" s="462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60" t="s">
        <v>19</v>
      </c>
      <c r="B14" s="460" t="s">
        <v>2</v>
      </c>
      <c r="C14" s="460" t="s">
        <v>3</v>
      </c>
      <c r="D14" s="460"/>
      <c r="E14" s="460"/>
      <c r="F14" s="460" t="s">
        <v>4</v>
      </c>
      <c r="G14" s="460"/>
      <c r="H14" s="460"/>
      <c r="I14" s="441"/>
      <c r="J14" s="442"/>
    </row>
    <row r="15" spans="1:10" ht="69.75" customHeight="1">
      <c r="A15" s="460"/>
      <c r="B15" s="460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441"/>
      <c r="J15" s="442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441"/>
      <c r="J16" s="442"/>
    </row>
    <row r="17" spans="1:10" ht="122.25" customHeight="1">
      <c r="A17" s="54" t="s">
        <v>8</v>
      </c>
      <c r="B17" s="103" t="s">
        <v>199</v>
      </c>
      <c r="C17" s="111" t="s">
        <v>201</v>
      </c>
      <c r="D17" s="62" t="s">
        <v>42</v>
      </c>
      <c r="E17" s="62" t="s">
        <v>64</v>
      </c>
      <c r="F17" s="63">
        <f>F18+F20+F22+F24+F29</f>
        <v>451896.9595799999</v>
      </c>
      <c r="G17" s="63">
        <f>G18+G20+G22+G24+G29</f>
        <v>433891.04445999995</v>
      </c>
      <c r="H17" s="63">
        <f>H18+H20+H22+H24+H29</f>
        <v>412933.08548</v>
      </c>
      <c r="I17" s="441"/>
      <c r="J17" s="442"/>
    </row>
    <row r="18" spans="1:10" ht="15" customHeight="1">
      <c r="A18" s="443" t="s">
        <v>46</v>
      </c>
      <c r="B18" s="443" t="s">
        <v>113</v>
      </c>
      <c r="C18" s="444">
        <v>620</v>
      </c>
      <c r="D18" s="446" t="s">
        <v>45</v>
      </c>
      <c r="E18" s="446" t="s">
        <v>65</v>
      </c>
      <c r="F18" s="447">
        <f>'прил 4'!F20+'прил 5'!F19+'приложение 6'!F19</f>
        <v>123242.72043999998</v>
      </c>
      <c r="G18" s="448">
        <f>'прил 4'!G20+'прил 5'!G19+'приложение 6'!G5</f>
        <v>110935.35755999999</v>
      </c>
      <c r="H18" s="448">
        <f>'прил 4'!H20+'прил 5'!H19+'приложение 6'!H5</f>
        <v>106138.56</v>
      </c>
      <c r="I18" s="441"/>
      <c r="J18" s="442"/>
    </row>
    <row r="19" spans="1:10" ht="118.5" customHeight="1">
      <c r="A19" s="443"/>
      <c r="B19" s="411"/>
      <c r="C19" s="445"/>
      <c r="D19" s="445"/>
      <c r="E19" s="445"/>
      <c r="F19" s="411"/>
      <c r="G19" s="449"/>
      <c r="H19" s="449"/>
      <c r="I19" s="441"/>
      <c r="J19" s="442"/>
    </row>
    <row r="20" spans="1:10" ht="32.25" customHeight="1">
      <c r="A20" s="437" t="s">
        <v>47</v>
      </c>
      <c r="B20" s="450" t="s">
        <v>113</v>
      </c>
      <c r="C20" s="457">
        <v>620</v>
      </c>
      <c r="D20" s="446" t="s">
        <v>25</v>
      </c>
      <c r="E20" s="464" t="s">
        <v>70</v>
      </c>
      <c r="F20" s="447">
        <f>'прил 4'!F38+'прил 5'!F34+'приложение 6'!F23</f>
        <v>279067.97413999995</v>
      </c>
      <c r="G20" s="448">
        <f>'прил 4'!G38+'прил 5'!G34+'приложение 6'!G23</f>
        <v>270899.98634</v>
      </c>
      <c r="H20" s="448">
        <f>'прил 4'!H38+'прил 5'!H34+'приложение 6'!H23</f>
        <v>255081.89547999998</v>
      </c>
      <c r="I20" s="441"/>
      <c r="J20" s="442"/>
    </row>
    <row r="21" spans="1:10" ht="168" customHeight="1">
      <c r="A21" s="438"/>
      <c r="B21" s="428"/>
      <c r="C21" s="458"/>
      <c r="D21" s="445"/>
      <c r="E21" s="445"/>
      <c r="F21" s="411"/>
      <c r="G21" s="449"/>
      <c r="H21" s="449"/>
      <c r="I21" s="441"/>
      <c r="J21" s="442"/>
    </row>
    <row r="22" spans="1:10" ht="114.75" customHeight="1">
      <c r="A22" s="439" t="s">
        <v>48</v>
      </c>
      <c r="B22" s="443" t="s">
        <v>112</v>
      </c>
      <c r="C22" s="463">
        <v>620</v>
      </c>
      <c r="D22" s="464" t="s">
        <v>32</v>
      </c>
      <c r="E22" s="464" t="s">
        <v>82</v>
      </c>
      <c r="F22" s="447">
        <f>'прил 4'!F68+'прил 5'!F72+'приложение 6'!F33</f>
        <v>24387.2</v>
      </c>
      <c r="G22" s="447">
        <f>'прил 4'!G68+'прил 5'!G72</f>
        <v>26285.60056</v>
      </c>
      <c r="H22" s="447">
        <f>'прил 4'!H68</f>
        <v>25960.8</v>
      </c>
      <c r="I22" s="4"/>
      <c r="J22" s="3"/>
    </row>
    <row r="23" spans="1:10" ht="115.5" customHeight="1">
      <c r="A23" s="440"/>
      <c r="B23" s="411"/>
      <c r="C23" s="445"/>
      <c r="D23" s="445"/>
      <c r="E23" s="445"/>
      <c r="F23" s="411"/>
      <c r="G23" s="411"/>
      <c r="H23" s="411"/>
      <c r="I23" s="4"/>
      <c r="J23" s="3"/>
    </row>
    <row r="24" spans="1:10" ht="15" customHeight="1">
      <c r="A24" s="437" t="s">
        <v>28</v>
      </c>
      <c r="B24" s="443" t="s">
        <v>113</v>
      </c>
      <c r="C24" s="444">
        <v>620</v>
      </c>
      <c r="D24" s="446" t="s">
        <v>23</v>
      </c>
      <c r="E24" s="446" t="s">
        <v>86</v>
      </c>
      <c r="F24" s="453">
        <f>'прил 4'!F76</f>
        <v>255.9</v>
      </c>
      <c r="G24" s="453">
        <f>'прил 4'!G76</f>
        <v>216</v>
      </c>
      <c r="H24" s="453">
        <f>'прил 4'!H76</f>
        <v>186</v>
      </c>
      <c r="I24" s="451"/>
      <c r="J24" s="452"/>
    </row>
    <row r="25" spans="1:10" ht="4.5" customHeight="1">
      <c r="A25" s="437"/>
      <c r="B25" s="411"/>
      <c r="C25" s="445"/>
      <c r="D25" s="445"/>
      <c r="E25" s="445"/>
      <c r="F25" s="411"/>
      <c r="G25" s="411"/>
      <c r="H25" s="411"/>
      <c r="I25" s="451"/>
      <c r="J25" s="452"/>
    </row>
    <row r="26" spans="1:10" ht="3" customHeight="1">
      <c r="A26" s="437"/>
      <c r="B26" s="411"/>
      <c r="C26" s="445"/>
      <c r="D26" s="445"/>
      <c r="E26" s="445"/>
      <c r="F26" s="411"/>
      <c r="G26" s="411"/>
      <c r="H26" s="411"/>
      <c r="I26" s="451"/>
      <c r="J26" s="452"/>
    </row>
    <row r="27" spans="1:10" ht="15.75" customHeight="1">
      <c r="A27" s="437"/>
      <c r="B27" s="411"/>
      <c r="C27" s="445"/>
      <c r="D27" s="445"/>
      <c r="E27" s="445"/>
      <c r="F27" s="411"/>
      <c r="G27" s="411"/>
      <c r="H27" s="411"/>
      <c r="I27" s="451"/>
      <c r="J27" s="452"/>
    </row>
    <row r="28" spans="1:10" ht="119.25" customHeight="1">
      <c r="A28" s="437"/>
      <c r="B28" s="411"/>
      <c r="C28" s="445"/>
      <c r="D28" s="445"/>
      <c r="E28" s="445"/>
      <c r="F28" s="411"/>
      <c r="G28" s="411"/>
      <c r="H28" s="411"/>
      <c r="I28" s="451"/>
      <c r="J28" s="452"/>
    </row>
    <row r="29" spans="1:10" ht="15" customHeight="1">
      <c r="A29" s="437" t="s">
        <v>27</v>
      </c>
      <c r="B29" s="456" t="s">
        <v>200</v>
      </c>
      <c r="C29" s="457" t="s">
        <v>201</v>
      </c>
      <c r="D29" s="446" t="s">
        <v>33</v>
      </c>
      <c r="E29" s="446" t="s">
        <v>91</v>
      </c>
      <c r="F29" s="453">
        <f>'прил 4'!F82+'прил 5'!F75+'приложение 6'!F34</f>
        <v>24943.165</v>
      </c>
      <c r="G29" s="453">
        <f>'прил 4'!G82+'прил 5'!G75</f>
        <v>25554.1</v>
      </c>
      <c r="H29" s="454">
        <f>'прил 4'!H82+'прил 5'!H75</f>
        <v>25565.83</v>
      </c>
      <c r="I29" s="441"/>
      <c r="J29" s="442"/>
    </row>
    <row r="30" spans="1:10" ht="118.5" customHeight="1">
      <c r="A30" s="437"/>
      <c r="B30" s="449"/>
      <c r="C30" s="458"/>
      <c r="D30" s="445"/>
      <c r="E30" s="445"/>
      <c r="F30" s="411"/>
      <c r="G30" s="411"/>
      <c r="H30" s="449"/>
      <c r="I30" s="441"/>
      <c r="J30" s="442"/>
    </row>
    <row r="31" ht="18.75">
      <c r="A31" s="1"/>
    </row>
    <row r="32" ht="20.25" customHeight="1">
      <c r="A32" s="1" t="s">
        <v>12</v>
      </c>
    </row>
    <row r="33" spans="1:8" ht="36" customHeight="1">
      <c r="A33" s="455" t="s">
        <v>13</v>
      </c>
      <c r="B33" s="426"/>
      <c r="C33" s="426"/>
      <c r="D33" s="426"/>
      <c r="E33" s="426"/>
      <c r="F33" s="426"/>
      <c r="G33" s="426"/>
      <c r="H33" s="426"/>
    </row>
    <row r="34" spans="1:8" ht="19.5" customHeight="1">
      <c r="A34" s="455" t="s">
        <v>14</v>
      </c>
      <c r="B34" s="426"/>
      <c r="C34" s="426"/>
      <c r="D34" s="426"/>
      <c r="E34" s="426"/>
      <c r="F34" s="426"/>
      <c r="G34" s="426"/>
      <c r="H34" s="426"/>
    </row>
    <row r="35" spans="1:8" ht="59.25" customHeight="1">
      <c r="A35" s="455" t="s">
        <v>20</v>
      </c>
      <c r="B35" s="426"/>
      <c r="C35" s="426"/>
      <c r="D35" s="426"/>
      <c r="E35" s="426"/>
      <c r="F35" s="426"/>
      <c r="G35" s="426"/>
      <c r="H35" s="426"/>
    </row>
    <row r="36" ht="18.75">
      <c r="A36" s="1"/>
    </row>
  </sheetData>
  <sheetProtection/>
  <mergeCells count="62"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  <mergeCell ref="B22:B23"/>
    <mergeCell ref="C22:C23"/>
    <mergeCell ref="D22:D23"/>
    <mergeCell ref="E22:E23"/>
    <mergeCell ref="F22:F23"/>
    <mergeCell ref="G22:G23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D18:D19"/>
    <mergeCell ref="E18:E19"/>
    <mergeCell ref="F18:F19"/>
    <mergeCell ref="G18:G19"/>
    <mergeCell ref="H18:H19"/>
    <mergeCell ref="B20:B21"/>
    <mergeCell ref="H20:H21"/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275</v>
      </c>
    </row>
    <row r="2" s="49" customFormat="1" ht="18.75">
      <c r="F2" s="32" t="s">
        <v>243</v>
      </c>
    </row>
    <row r="3" s="49" customFormat="1" ht="18.75">
      <c r="F3" s="32" t="s">
        <v>246</v>
      </c>
    </row>
    <row r="4" s="49" customFormat="1" ht="18.75">
      <c r="F4" s="32" t="s">
        <v>276</v>
      </c>
    </row>
    <row r="5" ht="32.25" customHeight="1">
      <c r="F5" s="32" t="s">
        <v>247</v>
      </c>
    </row>
    <row r="6" ht="18.75">
      <c r="F6" s="32" t="s">
        <v>51</v>
      </c>
    </row>
    <row r="7" ht="18.75">
      <c r="F7" s="32" t="s">
        <v>50</v>
      </c>
    </row>
    <row r="8" ht="18.75">
      <c r="F8" s="32" t="s">
        <v>176</v>
      </c>
    </row>
    <row r="10" spans="1:6" ht="18.75">
      <c r="A10" s="465" t="s">
        <v>52</v>
      </c>
      <c r="B10" s="466"/>
      <c r="C10" s="466"/>
      <c r="D10" s="466"/>
      <c r="E10" s="466"/>
      <c r="F10" s="466"/>
    </row>
    <row r="11" spans="1:6" ht="18.75" customHeight="1">
      <c r="A11" s="467" t="s">
        <v>53</v>
      </c>
      <c r="B11" s="33" t="s">
        <v>54</v>
      </c>
      <c r="C11" s="33" t="s">
        <v>55</v>
      </c>
      <c r="D11" s="33"/>
      <c r="E11" s="33"/>
      <c r="F11" s="33"/>
    </row>
    <row r="12" spans="1:6" ht="18.75">
      <c r="A12" s="468"/>
      <c r="B12" s="33"/>
      <c r="C12" s="33">
        <v>2023</v>
      </c>
      <c r="D12" s="33">
        <v>2024</v>
      </c>
      <c r="E12" s="33">
        <v>2025</v>
      </c>
      <c r="F12" s="252" t="s">
        <v>56</v>
      </c>
    </row>
    <row r="13" spans="1:6" ht="18.75">
      <c r="A13" s="468"/>
      <c r="B13" s="33" t="s">
        <v>57</v>
      </c>
      <c r="C13" s="34">
        <f>C14+C15+C16+C17</f>
        <v>451896.9595799999</v>
      </c>
      <c r="D13" s="34">
        <f>D14+D15+D16+D17</f>
        <v>433891.04446</v>
      </c>
      <c r="E13" s="34">
        <f>E14+E15+E16+E17</f>
        <v>412933.08547999995</v>
      </c>
      <c r="F13" s="34">
        <f>F14+F15+F16+F17</f>
        <v>1298721.08952</v>
      </c>
    </row>
    <row r="14" spans="1:6" ht="18.75">
      <c r="A14" s="468"/>
      <c r="B14" s="33" t="s">
        <v>58</v>
      </c>
      <c r="C14" s="34">
        <f>'прил 4'!F18</f>
        <v>116004.55511999999</v>
      </c>
      <c r="D14" s="34">
        <f>'прил 4'!G18</f>
        <v>120670.05446</v>
      </c>
      <c r="E14" s="34">
        <f>'прил 4'!H18</f>
        <v>111014.99548</v>
      </c>
      <c r="F14" s="34">
        <f>C14+D14+E14</f>
        <v>347689.60506</v>
      </c>
    </row>
    <row r="15" spans="1:6" ht="18.75">
      <c r="A15" s="468"/>
      <c r="B15" s="33" t="s">
        <v>59</v>
      </c>
      <c r="C15" s="34">
        <f>'прил 5'!F17</f>
        <v>315819.59745999996</v>
      </c>
      <c r="D15" s="34">
        <f>'прил 5'!G17</f>
        <v>292075.77999999997</v>
      </c>
      <c r="E15" s="34">
        <f>'прил 5'!H17</f>
        <v>280658.77999999997</v>
      </c>
      <c r="F15" s="34">
        <f>C15+D15+E15</f>
        <v>888554.1574599999</v>
      </c>
    </row>
    <row r="16" spans="1:6" ht="18.75">
      <c r="A16" s="468"/>
      <c r="B16" s="33" t="s">
        <v>60</v>
      </c>
      <c r="C16" s="34">
        <f>'приложение 6'!F17</f>
        <v>20072.807</v>
      </c>
      <c r="D16" s="34">
        <f>'приложение 6'!G17</f>
        <v>21145.21</v>
      </c>
      <c r="E16" s="34">
        <f>'приложение 6'!H17</f>
        <v>21259.309999999998</v>
      </c>
      <c r="F16" s="34">
        <f>C16+D16+E16</f>
        <v>62477.327</v>
      </c>
    </row>
    <row r="17" spans="1:6" ht="18.75">
      <c r="A17" s="469"/>
      <c r="B17" s="33" t="s">
        <v>61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05"/>
      <c r="E19" s="105"/>
      <c r="F19" s="110"/>
    </row>
    <row r="20" spans="1:6" ht="28.5" customHeight="1">
      <c r="A20" s="106"/>
      <c r="B20" s="58"/>
      <c r="C20" s="58"/>
      <c r="D20" s="109"/>
      <c r="E20" s="105"/>
      <c r="F20" s="110"/>
    </row>
    <row r="21" spans="1:6" ht="30" customHeight="1">
      <c r="A21" s="106"/>
      <c r="B21" s="58"/>
      <c r="C21" s="58"/>
      <c r="D21" s="105"/>
      <c r="E21" s="107"/>
      <c r="F21" s="110"/>
    </row>
    <row r="22" spans="1:6" ht="33" customHeight="1">
      <c r="A22" s="106"/>
      <c r="B22" s="58"/>
      <c r="C22" s="58"/>
      <c r="D22" s="105"/>
      <c r="E22" s="107"/>
      <c r="F22" s="108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2024-06-24T05:36:31Z</cp:lastPrinted>
  <dcterms:created xsi:type="dcterms:W3CDTF">2017-12-11T08:58:53Z</dcterms:created>
  <dcterms:modified xsi:type="dcterms:W3CDTF">2024-06-24T05:36:33Z</dcterms:modified>
  <cp:category/>
  <cp:version/>
  <cp:contentType/>
  <cp:contentStatus/>
</cp:coreProperties>
</file>