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7400" windowHeight="9105" activeTab="0"/>
  </bookViews>
  <sheets>
    <sheet name="прил 3" sheetId="1" r:id="rId1"/>
    <sheet name="прил 4" sheetId="2" r:id="rId2"/>
    <sheet name="приложение 5" sheetId="3" r:id="rId3"/>
    <sheet name="приложение 6" sheetId="4" r:id="rId4"/>
    <sheet name="приложение 7" sheetId="5" r:id="rId5"/>
  </sheets>
  <definedNames>
    <definedName name="OLE_LINK1" localSheetId="0">'прил 3'!$A$17</definedName>
    <definedName name="_xlnm.Print_Area" localSheetId="0">'прил 3'!$A$2:$H$96</definedName>
    <definedName name="_xlnm.Print_Area" localSheetId="3">'приложение 6'!$A$1:$H$31</definedName>
    <definedName name="_xlnm.Print_Area" localSheetId="4">'приложение 7'!$A$1:$F$18</definedName>
  </definedNames>
  <calcPr fullCalcOnLoad="1"/>
</workbook>
</file>

<file path=xl/comments1.xml><?xml version="1.0" encoding="utf-8"?>
<comments xmlns="http://schemas.openxmlformats.org/spreadsheetml/2006/main">
  <authors>
    <author>Админ</author>
    <author>Stakheeva_EV</author>
  </authors>
  <commentList>
    <comment ref="F51" authorId="0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школы 1945,99; + коррекц.250
-143,342+88 резерв</t>
        </r>
      </text>
    </comment>
    <comment ref="F21" authorId="1">
      <text>
        <r>
          <rPr>
            <b/>
            <sz val="9"/>
            <rFont val="Tahoma"/>
            <family val="2"/>
          </rPr>
          <t>Stakheeva_EV:</t>
        </r>
        <r>
          <rPr>
            <sz val="1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-16 -продуктовые наборы;
-100,00 Теневой навес Торговище-16 продукт наборы 
-850,62 снято экономия за апрель
114 тыс ТИС по служебной 336 от 17.11.20
</t>
        </r>
        <r>
          <rPr>
            <sz val="9"/>
            <rFont val="Tahoma"/>
            <family val="2"/>
          </rPr>
          <t xml:space="preserve">
</t>
        </r>
      </text>
    </comment>
    <comment ref="F44" authorId="1">
      <text>
        <r>
          <rPr>
            <b/>
            <sz val="18"/>
            <rFont val="Tahoma"/>
            <family val="2"/>
          </rPr>
          <t>Stakheeva_EV:</t>
        </r>
        <r>
          <rPr>
            <sz val="18"/>
            <rFont val="Tahoma"/>
            <family val="2"/>
          </rPr>
          <t xml:space="preserve">
+25,99 - МРСК доп.соглашение по новому зданию сада;
-100,00 на теневой навес в С.Торговище
-547 снято экономия за апрель
5,37+12,70 перерапределили с отопительного сезона и из нормативного состояния на МЗ 
+43 СОШ 1 мун.зад
</t>
        </r>
      </text>
    </comment>
    <comment ref="F49" authorId="1">
      <text>
        <r>
          <rPr>
            <sz val="14"/>
            <rFont val="Tahoma"/>
            <family val="2"/>
          </rPr>
          <t xml:space="preserve">
+103,3 Сызганка 
+80 СОШ № !
+155,232 СОШ № 1
+358,815 СОШ 2 
ремонт гаража</t>
        </r>
      </text>
    </comment>
    <comment ref="F28" authorId="1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Экономия после конкурсных процедур
</t>
        </r>
      </text>
    </comment>
    <comment ref="F62" authorId="1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25 добавили
</t>
        </r>
      </text>
    </comment>
    <comment ref="G21" authorId="1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Сняли с МЗ детских садов 760,70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сняли из резерва УОА: Общий 982050 (400000-27
9688)=679,69
убрали резерв 582,05 на антитеррор</t>
        </r>
      </text>
    </comment>
    <comment ref="G49" authorId="1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было 812,4 оставили только на ремонт ограждения СОШ 1 - 588 т.р + на атитеррор 835,60
</t>
        </r>
      </text>
    </comment>
    <comment ref="G52" authorId="1">
      <text>
        <r>
          <rPr>
            <b/>
            <sz val="9"/>
            <rFont val="Tahoma"/>
            <family val="0"/>
          </rPr>
          <t>Stakheeva_EV: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экономия и раторжение
</t>
        </r>
      </text>
    </comment>
    <comment ref="G56" authorId="1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расторжение полностью
</t>
        </r>
      </text>
    </comment>
    <comment ref="G33" authorId="1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Тис на ограждение сада+резерв на антитеррор
+322,81 из отопительного периода перенесли
</t>
        </r>
      </text>
    </comment>
    <comment ref="G24" authorId="1">
      <text>
        <r>
          <rPr>
            <b/>
            <sz val="9"/>
            <rFont val="Tahoma"/>
            <family val="0"/>
          </rPr>
          <t>Stakheeva_EV:</t>
        </r>
        <r>
          <rPr>
            <sz val="9"/>
            <rFont val="Tahoma"/>
            <family val="0"/>
          </rPr>
          <t xml:space="preserve">
перенесли в нормативное состояние 322,81
</t>
        </r>
      </text>
    </comment>
  </commentList>
</comments>
</file>

<file path=xl/comments2.xml><?xml version="1.0" encoding="utf-8"?>
<comments xmlns="http://schemas.openxmlformats.org/spreadsheetml/2006/main">
  <authors>
    <author>Stakheeva_EV</author>
  </authors>
  <commentList>
    <comment ref="F34" authorId="0">
      <text>
        <r>
          <rPr>
            <b/>
            <sz val="9"/>
            <rFont val="Tahoma"/>
            <family val="2"/>
          </rPr>
          <t>Stakheeva_EV:+</t>
        </r>
        <r>
          <rPr>
            <sz val="9"/>
            <rFont val="Tahoma"/>
            <family val="2"/>
          </rPr>
          <t xml:space="preserve">
558 Продукт наборы за май 2020
</t>
        </r>
      </text>
    </comment>
    <comment ref="G44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полностью расторжение</t>
        </r>
      </text>
    </comment>
    <comment ref="G48" authorId="0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минус экономия, а затем полностью расторжение</t>
        </r>
      </text>
    </comment>
  </commentList>
</comments>
</file>

<file path=xl/sharedStrings.xml><?xml version="1.0" encoding="utf-8"?>
<sst xmlns="http://schemas.openxmlformats.org/spreadsheetml/2006/main" count="722" uniqueCount="253">
  <si>
    <t>Финансовое обеспечение реализации муниципальной программы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</si>
  <si>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</si>
  <si>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</si>
  <si>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</si>
  <si>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</si>
  <si>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</si>
  <si>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</si>
  <si>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</si>
  <si>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</si>
  <si>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</si>
  <si>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</si>
  <si>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</si>
  <si>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</si>
  <si>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</si>
  <si>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</si>
  <si>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программ.»</t>
  </si>
  <si>
    <t>Пермского края</t>
  </si>
  <si>
    <t>0700, 1000</t>
  </si>
  <si>
    <t>Предоставление мер социальной поддержки учащихся из малоимущих и многодетных малоимущих семей.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</si>
  <si>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</si>
  <si>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</si>
  <si>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</si>
  <si>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</si>
  <si>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</si>
  <si>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</si>
  <si>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</si>
  <si>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</si>
  <si>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</si>
  <si>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</si>
  <si>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</si>
  <si>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</si>
  <si>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</si>
  <si>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</si>
  <si>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</si>
  <si>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</si>
  <si>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</si>
  <si>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</si>
  <si>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</si>
  <si>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</si>
  <si>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</si>
  <si>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</si>
  <si>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</si>
  <si>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</si>
  <si>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</si>
  <si>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</si>
  <si>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</si>
  <si>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</si>
  <si>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</si>
  <si>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</si>
  <si>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</si>
  <si>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</si>
  <si>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УОА Суксунского городского округа</t>
  </si>
  <si>
    <t>Суксунского городского округа</t>
  </si>
  <si>
    <t xml:space="preserve">к  муниципальной программе 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</si>
  <si>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</si>
  <si>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</si>
  <si>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</si>
  <si>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</si>
  <si>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</si>
  <si>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</si>
  <si>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</si>
  <si>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</si>
  <si>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</si>
  <si>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</si>
  <si>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0710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</si>
  <si>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</si>
  <si>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</si>
  <si>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</si>
  <si>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</si>
  <si>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</si>
  <si>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</si>
  <si>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</si>
  <si>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</si>
  <si>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</si>
  <si>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</si>
  <si>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</si>
  <si>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</si>
  <si>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</si>
  <si>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</si>
  <si>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</si>
  <si>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</si>
  <si>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</si>
  <si>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</si>
  <si>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</si>
  <si>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</si>
  <si>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</si>
  <si>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</si>
  <si>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</si>
  <si>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</si>
  <si>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</si>
  <si>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</si>
  <si>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</si>
  <si>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</si>
  <si>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</si>
  <si>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</si>
  <si>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</si>
  <si>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Мероприятие 3.1.1.                                                  Организация предоставления дополнительного образования детей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</si>
  <si>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</si>
  <si>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</si>
  <si>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</si>
  <si>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</si>
  <si>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</si>
  <si>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</si>
  <si>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</si>
  <si>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</si>
  <si>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</si>
  <si>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</si>
  <si>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</si>
  <si>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1 «Развитие системы дошкольного образования»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</si>
  <si>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</si>
  <si>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</si>
  <si>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</si>
  <si>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</si>
  <si>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</si>
  <si>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</si>
  <si>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</si>
  <si>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</si>
  <si>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</si>
  <si>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</si>
  <si>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</si>
  <si>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</si>
  <si>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</si>
  <si>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</si>
  <si>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</si>
  <si>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</si>
  <si>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</si>
  <si>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</si>
  <si>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</si>
  <si>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</si>
  <si>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</si>
  <si>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</si>
  <si>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</si>
  <si>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</si>
  <si>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</si>
  <si>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</si>
  <si>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</si>
  <si>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0250300000</t>
  </si>
  <si>
    <t>02202SP180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</si>
  <si>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</si>
  <si>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</si>
  <si>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</si>
  <si>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610, 620</t>
  </si>
  <si>
    <t>610 ,620</t>
  </si>
  <si>
    <t>Администрирование отдельных государственных полномочий</t>
  </si>
  <si>
    <t>Всего                   УОА Суксунского городского округа, Администрация Суксунского городского округа</t>
  </si>
  <si>
    <t xml:space="preserve"> Администрация Суксунского городского округа</t>
  </si>
  <si>
    <t xml:space="preserve">Ремонт гаража и ремонт ограждения территории МАОУ "Суксунская средняя общеобразовательная школа №2" </t>
  </si>
  <si>
    <t xml:space="preserve">Ремонт крыши здании интерната МОУ "Киселевская общеобразовательная школа - интернат для обучающихся с ограниченными возможностями здоровья" </t>
  </si>
  <si>
    <t>Приобретение автотранспорта, предназначенного для подвоза детей к месту учебы и обратно,в том числе:</t>
  </si>
  <si>
    <t>Приобретение школьного автобуса ПАЗ МАОУ "Суксунская средняя общеобразовательная школа № 1"</t>
  </si>
  <si>
    <t>Приобретение школьного автобуса Газель МАОУ "Суксунская средняя общеобразовательная школа № 1"</t>
  </si>
  <si>
    <t>Ремонт окон с заменой на стеклопакеты в МДОУ "Суксунский детский сад "Колосок"</t>
  </si>
  <si>
    <t xml:space="preserve">Ремонт оргаждения территории, ремонт отмостки и цоколя здания МДОУ "Суксунский детский сад "Улыбка" </t>
  </si>
  <si>
    <t>Ремонт учебных кабинетов на 3-х этажах МАОУ  «Суксунская средняя общеобразовательная школа №1»</t>
  </si>
  <si>
    <t>Ремонт крыши и фасада МДОУ "Суксунский детский сад Улыбка"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</si>
  <si>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</si>
  <si>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</si>
  <si>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>02102SP040</t>
  </si>
  <si>
    <t>02102SP180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</si>
  <si>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</si>
  <si>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</si>
  <si>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 xml:space="preserve"> к  муниципальной программе </t>
  </si>
  <si>
    <t xml:space="preserve"> к муниципальной программе</t>
  </si>
  <si>
    <t>Суксунского городского округа Пермского края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</si>
  <si>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Администрация Суксунского городского округа Пермского края</t>
  </si>
  <si>
    <t>Основное мероприятие 1.3. «Выполнение отдельных государственных полномочий органов государственной власти в сфере образования»</t>
  </si>
  <si>
    <t>Основное мероприятие 1.2. Мероприятия, обеспечивающие функционирование и содержание образовательных учреждений дошкольного образования</t>
  </si>
  <si>
    <t>Мероприятие 1.2.2.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</si>
  <si>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Мероприятие 1.2.3. Приведение в нормативное состояние</t>
  </si>
  <si>
    <t>Мероприятие 1.2.4. Участие в реализации мероприятий, направленных на реализацию программ развития преобразованных муниципальных образований, в том числе:</t>
  </si>
  <si>
    <t>0210400000</t>
  </si>
  <si>
    <t>Основное мероприятие 1.4. "Мероприятия в сфере дошкольного образования детей"</t>
  </si>
  <si>
    <t>021042Н420</t>
  </si>
  <si>
    <t>Мероприятие 2.2.1.                          Проведение ремонтов</t>
  </si>
  <si>
    <t>Мероприятие 2.2.2. Подготовка общеобразовательных учреждений к отопительному периоду.</t>
  </si>
  <si>
    <t xml:space="preserve">Мероприятие  2.2.3. Приведение образовательных учреждений в нормативное состояние </t>
  </si>
  <si>
    <t>Мероприятие  2.2.5. Участие в реализации мероприятий, направленных на реализацию программ развития преобразованных муниципальных образований, в том числе:</t>
  </si>
  <si>
    <t>Мероприятие 2.3.1. «Выполнение отдельных государственных полномочий органов государственной власти в сфере образования» в том числе:</t>
  </si>
  <si>
    <t>Мероприятие 5.5.1. «Единовременная премия обучающимся,награжденным знаком отличия Пермского края"Гордость Пермского края»</t>
  </si>
  <si>
    <t>Мероприятие 5.3.1. «Выполнение отдельных государственных полномочий органов государственной власти в сфере образования» в том числе: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</si>
  <si>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</si>
  <si>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Мероприятие 1.3.1.  «Выполнение отдельных государственных полномочий органов государственной власти в сфере образования» в том числе:</t>
  </si>
  <si>
    <t>0210423100</t>
  </si>
  <si>
    <t>Мероприятие 1.4.1. "Обеспечение наборами продуктов питания детей от 3 до 7 лет включительно"</t>
  </si>
  <si>
    <t>Подпрограмма 4. «Кадры системы образования»</t>
  </si>
  <si>
    <t>Основное мероприятие 1.2 Мероприятия, обеспечивающие функционирование и содержание образовательных учреждений дошкольного образования</t>
  </si>
  <si>
    <t>УОА Суксунского              городского округа</t>
  </si>
  <si>
    <t>ремонт крыши и фасада МДОУ "Суксунский детский сад Улыбка"</t>
  </si>
  <si>
    <t>Мероприятие 2.2.1. Проведение ремонтов</t>
  </si>
  <si>
    <t>02.1.04.2E110</t>
  </si>
  <si>
    <t>Мероприятие 1.4.2.  "Предоставление малоимущим семьям, имеющим детей в возрасте  от 3 до 7 лет наборов продуктов питания"</t>
  </si>
  <si>
    <t>Мероприятие 1.4.3.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</si>
  <si>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Приложение № 6</t>
  </si>
  <si>
    <t>Мероприятие 1.4.4. "Мероприятия в целях недопущения распространения коронавирусной инфекции"</t>
  </si>
  <si>
    <t>02.1.04.2E120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</si>
  <si>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</si>
  <si>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Мероприятие 1.4.5. "Единовременная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(COVID-19)"</t>
  </si>
  <si>
    <t>Основное мероприятие 2.5.1. "Единовременная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(COVID-19)"</t>
  </si>
  <si>
    <t>Основное мероприятие 2.5. "Мероприятия в сфере общего образования детей"</t>
  </si>
  <si>
    <t>0220500000</t>
  </si>
  <si>
    <t>0220523370</t>
  </si>
  <si>
    <t>УОА Суксунского городского округа,  Администрация Суксунского городского округа</t>
  </si>
  <si>
    <t>Всего             Управление образования Администрации Суксунского городского округа, Администрация Суксунского городского округа</t>
  </si>
  <si>
    <t>Управление образования Администрации Суксунского городского округа Пермского края (далее - УОА Суксунского городского округа), Администрации Суксунского городского округа</t>
  </si>
  <si>
    <t>0210423370</t>
  </si>
  <si>
    <t>022022Е130</t>
  </si>
  <si>
    <t xml:space="preserve">Мероприятие  2.2.6. Приобретение автотранспорта, предназначенного для подвоза детей к месту учебы и обратно </t>
  </si>
  <si>
    <t>Приложение № 3</t>
  </si>
  <si>
    <t>"Развитие образования"</t>
  </si>
  <si>
    <t xml:space="preserve"> Приложение № 4</t>
  </si>
  <si>
    <t>«Развитие образования»</t>
  </si>
  <si>
    <t>Суксунского городского округа «Развитие образования» за счет средств бюджета</t>
  </si>
  <si>
    <t>Суксунского городского округа «Развитие образования» за счет всех источников</t>
  </si>
  <si>
    <t>Мероприятие 2.3.2. "Обеспечение выплат ежемесячного денежного вознаграждения за классное руководство педагогическим работникам"</t>
  </si>
  <si>
    <t>Мероприятие 2.3.3. "Организация бесплатного горячего питания обучающихся, получающих начальное общее образование"</t>
  </si>
  <si>
    <t>Мероприятие 5.1.3. Приобретение легкового автомобиля ЛАДА-ЛАРГУС</t>
  </si>
  <si>
    <t>611 ,620</t>
  </si>
  <si>
    <t>0220553030</t>
  </si>
  <si>
    <t xml:space="preserve">Мероприятие 1.2.1. Подготовка образовательных учреждений дошкольного образования к отопительному периоду.                     </t>
  </si>
  <si>
    <t>02205L3040</t>
  </si>
  <si>
    <t>Суксунского городского округа «Развитие образования» за счет средств федерального бюджета</t>
  </si>
  <si>
    <t xml:space="preserve"> Приложение № 5</t>
  </si>
  <si>
    <t>Приложение № 7</t>
  </si>
  <si>
    <t xml:space="preserve">Ремонт отмостки, здания школы и ограждения территории в МАОУ "Моргуновская основная общеобразовательная школа - детский сад" </t>
  </si>
  <si>
    <t>Ремонт крыши, учебных кабинетов и ограждения территории в  МОУ "Поедугинская основная общеобразовательная школа-детский сад"</t>
  </si>
  <si>
    <t>Ремонт крыши МОУ "Брёховская основная общеобразовательная школа"</t>
  </si>
  <si>
    <t>Обеспечение услуги бухгалтерского учета</t>
  </si>
  <si>
    <t>Обеспечение услуги бухгалтерского учета для муниципальных образовательных и дошкольных учреждений</t>
  </si>
  <si>
    <t>025052Н440</t>
  </si>
  <si>
    <t>02.3.02.SP180</t>
  </si>
  <si>
    <t>02.3.02.SP040</t>
  </si>
  <si>
    <t>Ремонт входной группы МАОУ Суксунская средняя общеобразовательная школа № 1</t>
  </si>
  <si>
    <t xml:space="preserve">Ремонт крыши МАОУ "Сызганская основная общеобразовательная школа-детский сад" </t>
  </si>
  <si>
    <t>Ремонт учебных кабинетов, коридора МАОУ "Ключевская средняя общеобразовательная школа"</t>
  </si>
  <si>
    <t xml:space="preserve">Ремонт крыши здания интерната и ограждения территории  МОУ "Киселевская общеобразовательная школа - интернат для обучающихся с ограниченными возможностями здоровья" </t>
  </si>
  <si>
    <t xml:space="preserve">Приобретение школьного автобуса ГАЗель-Next 22 места МОУ "Киселевская общеобразовательная школа - интернат для обучающихся с ограниченными возможностями здоровья" </t>
  </si>
  <si>
    <t xml:space="preserve">Ремонт ограждения территории, ремонт отмостки и цоколя здания МДОУ "Суксунский детский сад "Улыбка" </t>
  </si>
  <si>
    <t>02302SP040</t>
  </si>
  <si>
    <t>Мероприятие 3.2.1. Подготовка учреждений дополнительного образвания к отопительному сезону</t>
  </si>
  <si>
    <t>Мероприятие 3.2.2. 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</si>
  <si>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Ремонт зала спортивной борьбы МАОУ ДО "Дом детского творчества"</t>
  </si>
  <si>
    <t>Мероприятие 3.2.3.  Участие в реализации мероприятий, направленных на реализацию программ развития преобразованных муниципальных образований, в том числе:</t>
  </si>
  <si>
    <t>Ремонт фасада здания Суксунской детской школы искусств</t>
  </si>
  <si>
    <t>Ремонт зала спортивной борьбы МАОУ ДО " Дом детского творчества"</t>
  </si>
  <si>
    <t>02302SP180</t>
  </si>
  <si>
    <t>Мероприятие 2.5.2. "Обеспечение выплат ежемесячного денежного вознаграждения за классное руководство педагогическим работникам"</t>
  </si>
  <si>
    <t>Мероприятие 2.5.3. "Организация бесплатного горячего питания обучающихся, получающих начальное общее образование"</t>
  </si>
  <si>
    <t>0210300000</t>
  </si>
  <si>
    <t>Ремонт компьютерного класса и лаборантских хим. кабинета МАОУ "Ключевская средняя общеобразовательная школа"</t>
  </si>
  <si>
    <t>Ремонт крыши, веранды, ограждения, контейнерной площадки и сети видеонаблюдения МДОУ "Суксунский детский сад "Колосок"</t>
  </si>
  <si>
    <t xml:space="preserve">Мероприятие 5.1.2. Подвоз экспертов предметных комиссий для проверки работ учащихся ГИА в пункт первичной обработки информации, получение и сдача материалов для проведения ГИА. </t>
  </si>
  <si>
    <t>Ремонт ограждения территории детских садов в д. Ковалево и в с. Сабарка МАОУ "Моргуновская ООШ-детский сад"</t>
  </si>
  <si>
    <t>Ремонт ограждения территории в  МОУ "Поедугинская основная общеобразовательная школа-детский сад" (в детском саду)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</si>
</sst>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3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sz val="16"/>
      <color indexed="10"/>
      <name val="Calibri"/>
      <family val="2"/>
    </font>
    <font>
      <sz val="20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sz val="16"/>
      <color rgb="FFFF0000"/>
      <name val="Calibri"/>
      <family val="2"/>
    </font>
    <font>
      <sz val="20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09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NumberFormat="1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71" fillId="0" borderId="0" xfId="0" applyFont="1" applyAlignment="1">
      <alignment wrapText="1"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" fillId="0" borderId="0" xfId="0" applyFont="1" applyAlignment="1">
      <alignment horizontal="justify"/>
    </xf>
    <xf numFmtId="0" fontId="73" fillId="0" borderId="0" xfId="0" applyFont="1" applyAlignment="1">
      <alignment/>
    </xf>
    <xf numFmtId="0" fontId="7" fillId="0" borderId="0" xfId="0" applyFont="1" applyAlignment="1">
      <alignment horizontal="justify"/>
    </xf>
    <xf numFmtId="0" fontId="7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4" fillId="0" borderId="11" xfId="0" applyFont="1" applyBorder="1" applyAlignment="1">
      <alignment/>
    </xf>
    <xf numFmtId="4" fontId="74" fillId="0" borderId="11" xfId="0" applyNumberFormat="1" applyFont="1" applyBorder="1" applyAlignment="1">
      <alignment/>
    </xf>
    <xf numFmtId="2" fontId="75" fillId="0" borderId="11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top"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0" fillId="0" borderId="0" xfId="0" applyAlignment="1">
      <alignment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5" fillId="0" borderId="11" xfId="0" applyFont="1" applyFill="1" applyBorder="1" applyAlignment="1">
      <alignment horizontal="justify" vertical="top" wrapText="1"/>
    </xf>
    <xf numFmtId="0" fontId="8" fillId="0" borderId="13" xfId="0" applyFont="1" applyBorder="1" applyAlignment="1">
      <alignment vertical="top" wrapText="1"/>
    </xf>
    <xf numFmtId="1" fontId="75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5" fillId="0" borderId="11" xfId="0" applyNumberFormat="1" applyFont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13" xfId="0" applyFont="1" applyBorder="1" applyAlignment="1">
      <alignment vertical="center" wrapText="1"/>
    </xf>
    <xf numFmtId="0" fontId="73" fillId="0" borderId="0" xfId="0" applyFont="1" applyAlignment="1">
      <alignment horizontal="left"/>
    </xf>
    <xf numFmtId="0" fontId="0" fillId="0" borderId="0" xfId="0" applyAlignment="1">
      <alignment/>
    </xf>
    <xf numFmtId="0" fontId="73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76" fillId="0" borderId="0" xfId="0" applyFont="1" applyAlignment="1">
      <alignment/>
    </xf>
    <xf numFmtId="0" fontId="3" fillId="0" borderId="11" xfId="0" applyFont="1" applyBorder="1" applyAlignment="1">
      <alignment horizontal="justify" vertical="top" wrapText="1"/>
    </xf>
    <xf numFmtId="4" fontId="2" fillId="33" borderId="11" xfId="0" applyNumberFormat="1" applyFont="1" applyFill="1" applyBorder="1" applyAlignment="1">
      <alignment horizontal="center" vertical="center" wrapText="1"/>
    </xf>
    <xf numFmtId="2" fontId="75" fillId="0" borderId="13" xfId="0" applyNumberFormat="1" applyFont="1" applyBorder="1" applyAlignment="1">
      <alignment horizontal="center" vertical="center"/>
    </xf>
    <xf numFmtId="2" fontId="75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75" fillId="0" borderId="11" xfId="0" applyNumberFormat="1" applyFont="1" applyBorder="1" applyAlignment="1">
      <alignment horizontal="center" vertical="center" wrapText="1"/>
    </xf>
    <xf numFmtId="0" fontId="75" fillId="0" borderId="11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49" fontId="75" fillId="0" borderId="11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76" fillId="0" borderId="11" xfId="0" applyFont="1" applyBorder="1" applyAlignment="1">
      <alignment vertical="top" wrapText="1"/>
    </xf>
    <xf numFmtId="0" fontId="0" fillId="0" borderId="17" xfId="0" applyBorder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justify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6" fillId="0" borderId="11" xfId="0" applyFont="1" applyFill="1" applyBorder="1" applyAlignment="1">
      <alignment horizontal="justify" vertical="top"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16" fillId="0" borderId="11" xfId="0" applyFont="1" applyBorder="1" applyAlignment="1">
      <alignment horizontal="justify" vertical="top" wrapText="1"/>
    </xf>
    <xf numFmtId="4" fontId="16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16" fillId="0" borderId="11" xfId="0" applyFont="1" applyFill="1" applyBorder="1" applyAlignment="1">
      <alignment vertical="top" wrapText="1"/>
    </xf>
    <xf numFmtId="0" fontId="16" fillId="0" borderId="14" xfId="0" applyFont="1" applyBorder="1" applyAlignment="1">
      <alignment horizontal="justify" wrapText="1"/>
    </xf>
    <xf numFmtId="0" fontId="16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8" fillId="0" borderId="11" xfId="0" applyFont="1" applyBorder="1" applyAlignment="1">
      <alignment horizontal="justify" vertical="top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top" wrapText="1"/>
    </xf>
    <xf numFmtId="4" fontId="18" fillId="33" borderId="11" xfId="0" applyNumberFormat="1" applyFont="1" applyFill="1" applyBorder="1" applyAlignment="1">
      <alignment horizontal="center" vertical="center" wrapText="1"/>
    </xf>
    <xf numFmtId="2" fontId="75" fillId="0" borderId="13" xfId="0" applyNumberFormat="1" applyFont="1" applyBorder="1" applyAlignment="1">
      <alignment horizontal="center" vertical="center"/>
    </xf>
    <xf numFmtId="0" fontId="77" fillId="0" borderId="11" xfId="0" applyFont="1" applyBorder="1" applyAlignment="1">
      <alignment vertical="top" wrapText="1"/>
    </xf>
    <xf numFmtId="0" fontId="77" fillId="0" borderId="11" xfId="0" applyFont="1" applyBorder="1" applyAlignment="1">
      <alignment horizontal="center" vertical="top" wrapText="1"/>
    </xf>
    <xf numFmtId="0" fontId="77" fillId="0" borderId="11" xfId="0" applyFont="1" applyFill="1" applyBorder="1" applyAlignment="1">
      <alignment horizontal="center" vertical="top" wrapText="1"/>
    </xf>
    <xf numFmtId="2" fontId="77" fillId="0" borderId="11" xfId="0" applyNumberFormat="1" applyFont="1" applyBorder="1" applyAlignment="1">
      <alignment horizontal="center" vertical="top" wrapText="1"/>
    </xf>
    <xf numFmtId="2" fontId="77" fillId="0" borderId="11" xfId="0" applyNumberFormat="1" applyFont="1" applyFill="1" applyBorder="1" applyAlignment="1">
      <alignment horizontal="center" vertical="top" wrapText="1"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173" fontId="79" fillId="0" borderId="0" xfId="0" applyNumberFormat="1" applyFont="1" applyAlignment="1">
      <alignment/>
    </xf>
    <xf numFmtId="4" fontId="76" fillId="0" borderId="11" xfId="0" applyNumberFormat="1" applyFont="1" applyBorder="1" applyAlignment="1">
      <alignment horizontal="center" vertical="top" wrapText="1"/>
    </xf>
    <xf numFmtId="4" fontId="76" fillId="0" borderId="11" xfId="0" applyNumberFormat="1" applyFont="1" applyFill="1" applyBorder="1" applyAlignment="1">
      <alignment horizontal="center" vertical="top" wrapText="1"/>
    </xf>
    <xf numFmtId="2" fontId="74" fillId="0" borderId="11" xfId="0" applyNumberFormat="1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49" fontId="74" fillId="0" borderId="11" xfId="0" applyNumberFormat="1" applyFont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justify" vertical="center" wrapText="1"/>
    </xf>
    <xf numFmtId="4" fontId="0" fillId="0" borderId="0" xfId="0" applyNumberFormat="1" applyAlignment="1">
      <alignment horizontal="center"/>
    </xf>
    <xf numFmtId="4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 wrapText="1"/>
    </xf>
    <xf numFmtId="4" fontId="18" fillId="34" borderId="11" xfId="0" applyNumberFormat="1" applyFont="1" applyFill="1" applyBorder="1" applyAlignment="1">
      <alignment horizontal="center" vertical="center" wrapText="1"/>
    </xf>
    <xf numFmtId="2" fontId="74" fillId="34" borderId="11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 horizontal="center" vertical="center" wrapText="1"/>
    </xf>
    <xf numFmtId="49" fontId="16" fillId="34" borderId="13" xfId="0" applyNumberFormat="1" applyFont="1" applyFill="1" applyBorder="1" applyAlignment="1">
      <alignment horizontal="center" vertical="center" wrapText="1"/>
    </xf>
    <xf numFmtId="2" fontId="75" fillId="34" borderId="11" xfId="0" applyNumberFormat="1" applyFont="1" applyFill="1" applyBorder="1" applyAlignment="1">
      <alignment horizontal="center" vertical="center"/>
    </xf>
    <xf numFmtId="2" fontId="77" fillId="34" borderId="11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top" wrapText="1"/>
    </xf>
    <xf numFmtId="0" fontId="73" fillId="0" borderId="0" xfId="0" applyFont="1" applyAlignment="1">
      <alignment horizontal="left"/>
    </xf>
    <xf numFmtId="172" fontId="16" fillId="0" borderId="11" xfId="0" applyNumberFormat="1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justify" vertical="top" wrapText="1"/>
    </xf>
    <xf numFmtId="49" fontId="16" fillId="34" borderId="11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2" fontId="16" fillId="34" borderId="11" xfId="0" applyNumberFormat="1" applyFont="1" applyFill="1" applyBorder="1" applyAlignment="1">
      <alignment horizontal="center" vertical="center" wrapText="1"/>
    </xf>
    <xf numFmtId="2" fontId="16" fillId="34" borderId="11" xfId="0" applyNumberFormat="1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49" fontId="80" fillId="0" borderId="11" xfId="0" applyNumberFormat="1" applyFont="1" applyBorder="1" applyAlignment="1">
      <alignment horizontal="center" vertical="center" wrapText="1"/>
    </xf>
    <xf numFmtId="4" fontId="80" fillId="0" borderId="11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wrapText="1"/>
    </xf>
    <xf numFmtId="0" fontId="80" fillId="0" borderId="11" xfId="0" applyFont="1" applyBorder="1" applyAlignment="1">
      <alignment horizontal="justify" vertical="top" wrapText="1"/>
    </xf>
    <xf numFmtId="0" fontId="80" fillId="0" borderId="14" xfId="0" applyFont="1" applyBorder="1" applyAlignment="1">
      <alignment horizontal="justify" vertical="top" wrapText="1"/>
    </xf>
    <xf numFmtId="0" fontId="80" fillId="0" borderId="14" xfId="0" applyFont="1" applyBorder="1" applyAlignment="1">
      <alignment vertical="center" wrapText="1"/>
    </xf>
    <xf numFmtId="0" fontId="80" fillId="0" borderId="14" xfId="0" applyFont="1" applyBorder="1" applyAlignment="1">
      <alignment horizontal="center" vertical="center" wrapText="1"/>
    </xf>
    <xf numFmtId="49" fontId="80" fillId="0" borderId="14" xfId="0" applyNumberFormat="1" applyFont="1" applyBorder="1" applyAlignment="1">
      <alignment horizontal="center" vertical="center" wrapText="1"/>
    </xf>
    <xf numFmtId="4" fontId="80" fillId="0" borderId="14" xfId="0" applyNumberFormat="1" applyFont="1" applyFill="1" applyBorder="1" applyAlignment="1">
      <alignment horizontal="center" vertical="center" wrapText="1"/>
    </xf>
    <xf numFmtId="2" fontId="80" fillId="0" borderId="14" xfId="0" applyNumberFormat="1" applyFont="1" applyBorder="1" applyAlignment="1">
      <alignment horizontal="center" vertical="center" wrapText="1"/>
    </xf>
    <xf numFmtId="2" fontId="80" fillId="0" borderId="14" xfId="0" applyNumberFormat="1" applyFont="1" applyBorder="1" applyAlignment="1">
      <alignment horizontal="center" vertical="center"/>
    </xf>
    <xf numFmtId="2" fontId="80" fillId="0" borderId="11" xfId="0" applyNumberFormat="1" applyFont="1" applyBorder="1" applyAlignment="1">
      <alignment horizontal="center" vertical="center" wrapText="1"/>
    </xf>
    <xf numFmtId="2" fontId="80" fillId="0" borderId="11" xfId="0" applyNumberFormat="1" applyFont="1" applyBorder="1" applyAlignment="1">
      <alignment horizontal="center" vertical="center"/>
    </xf>
    <xf numFmtId="0" fontId="82" fillId="0" borderId="11" xfId="0" applyFont="1" applyBorder="1" applyAlignment="1">
      <alignment horizontal="justify" vertical="top" wrapText="1"/>
    </xf>
    <xf numFmtId="0" fontId="82" fillId="0" borderId="11" xfId="0" applyFont="1" applyBorder="1" applyAlignment="1">
      <alignment vertical="center" wrapText="1"/>
    </xf>
    <xf numFmtId="0" fontId="82" fillId="0" borderId="11" xfId="0" applyFont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center" vertical="center" wrapText="1"/>
    </xf>
    <xf numFmtId="4" fontId="82" fillId="33" borderId="11" xfId="0" applyNumberFormat="1" applyFont="1" applyFill="1" applyBorder="1" applyAlignment="1">
      <alignment horizontal="center" vertical="center" wrapText="1"/>
    </xf>
    <xf numFmtId="4" fontId="82" fillId="0" borderId="11" xfId="0" applyNumberFormat="1" applyFont="1" applyFill="1" applyBorder="1" applyAlignment="1">
      <alignment horizontal="center" vertical="center" wrapText="1"/>
    </xf>
    <xf numFmtId="49" fontId="82" fillId="33" borderId="11" xfId="0" applyNumberFormat="1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justify" vertical="top" wrapText="1"/>
    </xf>
    <xf numFmtId="0" fontId="75" fillId="0" borderId="11" xfId="0" applyFont="1" applyBorder="1" applyAlignment="1">
      <alignment vertical="top" wrapText="1"/>
    </xf>
    <xf numFmtId="4" fontId="75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16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4" fontId="16" fillId="34" borderId="13" xfId="0" applyNumberFormat="1" applyFont="1" applyFill="1" applyBorder="1" applyAlignment="1">
      <alignment horizontal="center" vertical="center" wrapText="1"/>
    </xf>
    <xf numFmtId="4" fontId="16" fillId="34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 horizontal="center" vertical="center" wrapText="1"/>
    </xf>
    <xf numFmtId="4" fontId="51" fillId="34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2" fontId="16" fillId="34" borderId="13" xfId="0" applyNumberFormat="1" applyFont="1" applyFill="1" applyBorder="1" applyAlignment="1">
      <alignment horizontal="center" vertical="center" wrapText="1"/>
    </xf>
    <xf numFmtId="2" fontId="16" fillId="34" borderId="14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61" fillId="0" borderId="14" xfId="0" applyFont="1" applyBorder="1" applyAlignment="1">
      <alignment vertical="top" wrapText="1"/>
    </xf>
    <xf numFmtId="0" fontId="61" fillId="0" borderId="14" xfId="0" applyFont="1" applyBorder="1" applyAlignment="1">
      <alignment horizontal="center" vertical="top" wrapText="1"/>
    </xf>
    <xf numFmtId="0" fontId="16" fillId="0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73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16" fillId="0" borderId="11" xfId="0" applyFont="1" applyBorder="1" applyAlignment="1">
      <alignment vertical="top" wrapText="1"/>
    </xf>
    <xf numFmtId="0" fontId="83" fillId="0" borderId="11" xfId="0" applyFont="1" applyBorder="1" applyAlignment="1">
      <alignment horizontal="justify" vertical="top" wrapText="1"/>
    </xf>
    <xf numFmtId="172" fontId="75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wrapText="1"/>
    </xf>
    <xf numFmtId="0" fontId="8" fillId="0" borderId="18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7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172" fontId="16" fillId="0" borderId="11" xfId="0" applyNumberFormat="1" applyFont="1" applyBorder="1" applyAlignment="1">
      <alignment horizontal="center" vertical="center"/>
    </xf>
    <xf numFmtId="172" fontId="51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top" wrapText="1"/>
    </xf>
    <xf numFmtId="0" fontId="61" fillId="34" borderId="11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6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7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6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0" fontId="2" fillId="0" borderId="0" xfId="0" applyFont="1" applyAlignment="1">
      <alignment horizontal="justify"/>
    </xf>
    <xf numFmtId="0" fontId="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76" fillId="0" borderId="11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74" fillId="0" borderId="11" xfId="0" applyFont="1" applyBorder="1" applyAlignment="1">
      <alignment horizontal="center" wrapText="1"/>
    </xf>
    <xf numFmtId="0" fontId="74" fillId="0" borderId="11" xfId="0" applyFont="1" applyBorder="1" applyAlignment="1">
      <alignment horizontal="center"/>
    </xf>
    <xf numFmtId="0" fontId="74" fillId="0" borderId="13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view="pageBreakPreview" zoomScale="50" zoomScaleNormal="57" zoomScaleSheetLayoutView="50" zoomScalePageLayoutView="25" workbookViewId="0" topLeftCell="A1">
      <selection activeCell="G49" sqref="G49:G50"/>
    </sheetView>
  </sheetViews>
  <sheetFormatPr defaultColWidth="9.140625" defaultRowHeight="15"/>
  <cols>
    <col min="1" max="1" width="97.421875" style="0" customWidth="1"/>
    <col min="2" max="2" width="32.421875" style="0" customWidth="1"/>
    <col min="3" max="3" width="22.7109375" style="0" customWidth="1"/>
    <col min="4" max="4" width="16.140625" style="0" customWidth="1"/>
    <col min="5" max="5" width="26.8515625" style="0" customWidth="1"/>
    <col min="6" max="6" width="38.57421875" style="0" customWidth="1"/>
    <col min="7" max="7" width="38.28125" style="32" customWidth="1"/>
    <col min="8" max="8" width="29.8515625" style="0" customWidth="1"/>
    <col min="9" max="9" width="18.00390625" style="0" customWidth="1"/>
  </cols>
  <sheetData>
    <row r="1" s="95" customFormat="1" ht="26.25">
      <c r="G1" s="37"/>
    </row>
    <row r="2" spans="1:8" ht="39" customHeight="1">
      <c r="A2" s="345" t="s">
        <v>155</v>
      </c>
      <c r="B2" s="346"/>
      <c r="C2" s="346"/>
      <c r="D2" s="346"/>
      <c r="E2" s="346"/>
      <c r="F2" s="346"/>
      <c r="G2" s="94" t="s">
        <v>207</v>
      </c>
      <c r="H2" s="37"/>
    </row>
    <row r="3" spans="1:8" ht="26.25">
      <c r="A3" s="60"/>
      <c r="B3" s="59"/>
      <c r="C3" s="59"/>
      <c r="D3" s="59"/>
      <c r="E3" s="97"/>
      <c r="F3" s="98"/>
      <c r="G3" s="58" t="s">
        <v>156</v>
      </c>
      <c r="H3" s="37"/>
    </row>
    <row r="4" spans="1:8" ht="26.25">
      <c r="A4" s="60"/>
      <c r="B4" s="59"/>
      <c r="C4" s="59"/>
      <c r="D4" s="59"/>
      <c r="E4" s="98"/>
      <c r="F4" s="97"/>
      <c r="G4" s="58" t="s">
        <v>52</v>
      </c>
      <c r="H4" s="37"/>
    </row>
    <row r="5" spans="1:8" ht="26.25">
      <c r="A5" s="60"/>
      <c r="B5" s="59"/>
      <c r="C5" s="59"/>
      <c r="D5" s="59"/>
      <c r="E5" s="98"/>
      <c r="F5" s="98"/>
      <c r="G5" s="232" t="s">
        <v>208</v>
      </c>
      <c r="H5" s="37"/>
    </row>
    <row r="6" spans="1:8" ht="26.25">
      <c r="A6" s="38"/>
      <c r="B6" s="37"/>
      <c r="C6" s="37"/>
      <c r="D6" s="37"/>
      <c r="E6" s="37"/>
      <c r="F6" s="37"/>
      <c r="G6" s="37"/>
      <c r="H6" s="37"/>
    </row>
    <row r="7" spans="1:8" ht="26.25">
      <c r="A7" s="322" t="s">
        <v>0</v>
      </c>
      <c r="B7" s="310"/>
      <c r="C7" s="310"/>
      <c r="D7" s="310"/>
      <c r="E7" s="310"/>
      <c r="F7" s="310"/>
      <c r="G7" s="39"/>
      <c r="H7" s="37"/>
    </row>
    <row r="8" spans="1:9" ht="26.25">
      <c r="A8" s="322" t="s">
        <v>211</v>
      </c>
      <c r="B8" s="310"/>
      <c r="C8" s="310"/>
      <c r="D8" s="310"/>
      <c r="E8" s="310"/>
      <c r="F8" s="310"/>
      <c r="G8" s="97"/>
      <c r="H8" s="98"/>
      <c r="I8" s="96"/>
    </row>
    <row r="9" spans="1:9" ht="26.25">
      <c r="A9" s="322" t="s">
        <v>163</v>
      </c>
      <c r="B9" s="310"/>
      <c r="C9" s="310"/>
      <c r="D9" s="310"/>
      <c r="E9" s="310"/>
      <c r="F9" s="310"/>
      <c r="G9" s="98"/>
      <c r="H9" s="97"/>
      <c r="I9" s="96"/>
    </row>
    <row r="10" spans="1:9" ht="26.25">
      <c r="A10" s="40"/>
      <c r="B10" s="37"/>
      <c r="C10" s="37"/>
      <c r="D10" s="37"/>
      <c r="E10" s="37"/>
      <c r="F10" s="37"/>
      <c r="G10" s="98"/>
      <c r="H10" s="98"/>
      <c r="I10" s="96"/>
    </row>
    <row r="11" spans="1:8" ht="66.75" customHeight="1">
      <c r="A11" s="324" t="s">
        <v>1</v>
      </c>
      <c r="B11" s="324" t="s">
        <v>2</v>
      </c>
      <c r="C11" s="347" t="s">
        <v>3</v>
      </c>
      <c r="D11" s="348"/>
      <c r="E11" s="349"/>
      <c r="F11" s="324" t="s">
        <v>4</v>
      </c>
      <c r="G11" s="324"/>
      <c r="H11" s="324"/>
    </row>
    <row r="12" spans="1:8" ht="46.5" customHeight="1">
      <c r="A12" s="324"/>
      <c r="B12" s="324"/>
      <c r="C12" s="52" t="s">
        <v>5</v>
      </c>
      <c r="D12" s="52" t="s">
        <v>6</v>
      </c>
      <c r="E12" s="52" t="s">
        <v>7</v>
      </c>
      <c r="F12" s="52">
        <v>2020</v>
      </c>
      <c r="G12" s="52">
        <v>2021</v>
      </c>
      <c r="H12" s="47">
        <v>2022</v>
      </c>
    </row>
    <row r="13" spans="1:8" s="7" customFormat="1" ht="26.25">
      <c r="A13" s="52">
        <v>1</v>
      </c>
      <c r="B13" s="52">
        <v>2</v>
      </c>
      <c r="C13" s="52">
        <v>3</v>
      </c>
      <c r="D13" s="52">
        <v>4</v>
      </c>
      <c r="E13" s="52">
        <v>5</v>
      </c>
      <c r="F13" s="52">
        <v>6</v>
      </c>
      <c r="G13" s="52">
        <v>7</v>
      </c>
      <c r="H13" s="47">
        <v>8</v>
      </c>
    </row>
    <row r="14" spans="1:8" ht="26.25">
      <c r="A14" s="52"/>
      <c r="B14" s="69"/>
      <c r="C14" s="41"/>
      <c r="D14" s="41"/>
      <c r="E14" s="41"/>
      <c r="F14" s="41">
        <v>2020</v>
      </c>
      <c r="G14" s="41">
        <v>2021</v>
      </c>
      <c r="H14" s="47">
        <v>2022</v>
      </c>
    </row>
    <row r="15" spans="1:8" ht="38.25" customHeight="1">
      <c r="A15" s="325" t="s">
        <v>8</v>
      </c>
      <c r="B15" s="73" t="s">
        <v>9</v>
      </c>
      <c r="C15" s="332" t="s">
        <v>141</v>
      </c>
      <c r="D15" s="273" t="s">
        <v>26</v>
      </c>
      <c r="E15" s="273" t="s">
        <v>67</v>
      </c>
      <c r="F15" s="271">
        <f>F17+F42+F69+F80+F86</f>
        <v>98757.187</v>
      </c>
      <c r="G15" s="271">
        <f>G17+G42+G69+G80+G86</f>
        <v>96148.01000000001</v>
      </c>
      <c r="H15" s="271">
        <f>H17+H42+H69+H80+H86</f>
        <v>89811.5</v>
      </c>
    </row>
    <row r="16" spans="1:8" ht="333.75" customHeight="1">
      <c r="A16" s="323"/>
      <c r="B16" s="140" t="s">
        <v>203</v>
      </c>
      <c r="C16" s="333"/>
      <c r="D16" s="272"/>
      <c r="E16" s="274"/>
      <c r="F16" s="301"/>
      <c r="G16" s="272"/>
      <c r="H16" s="272"/>
    </row>
    <row r="17" spans="1:8" ht="63" customHeight="1">
      <c r="A17" s="323" t="s">
        <v>108</v>
      </c>
      <c r="B17" s="297" t="s">
        <v>112</v>
      </c>
      <c r="C17" s="326">
        <v>620</v>
      </c>
      <c r="D17" s="334" t="s">
        <v>23</v>
      </c>
      <c r="E17" s="334" t="s">
        <v>68</v>
      </c>
      <c r="F17" s="330">
        <f>F19+F22+F39</f>
        <v>33337.76</v>
      </c>
      <c r="G17" s="330">
        <f>G19+G22</f>
        <v>30598.41</v>
      </c>
      <c r="H17" s="330">
        <f>H19+H22</f>
        <v>30624</v>
      </c>
    </row>
    <row r="18" spans="1:8" ht="115.5" customHeight="1">
      <c r="A18" s="323"/>
      <c r="B18" s="306"/>
      <c r="C18" s="327"/>
      <c r="D18" s="327"/>
      <c r="E18" s="335"/>
      <c r="F18" s="331"/>
      <c r="G18" s="327"/>
      <c r="H18" s="327"/>
    </row>
    <row r="19" spans="1:8" ht="45.75" customHeight="1">
      <c r="A19" s="328" t="s">
        <v>10</v>
      </c>
      <c r="B19" s="304" t="s">
        <v>11</v>
      </c>
      <c r="C19" s="286">
        <v>620</v>
      </c>
      <c r="D19" s="302" t="s">
        <v>23</v>
      </c>
      <c r="E19" s="302" t="s">
        <v>69</v>
      </c>
      <c r="F19" s="275">
        <f>F21</f>
        <v>32166.34</v>
      </c>
      <c r="G19" s="275">
        <f>G21</f>
        <v>28601.56</v>
      </c>
      <c r="H19" s="275">
        <f>H21</f>
        <v>30624</v>
      </c>
    </row>
    <row r="20" spans="1:8" ht="71.25" customHeight="1">
      <c r="A20" s="329"/>
      <c r="B20" s="336"/>
      <c r="C20" s="283"/>
      <c r="D20" s="283"/>
      <c r="E20" s="303"/>
      <c r="F20" s="276"/>
      <c r="G20" s="283"/>
      <c r="H20" s="283"/>
    </row>
    <row r="21" spans="1:8" s="198" customFormat="1" ht="127.5" customHeight="1">
      <c r="A21" s="260" t="s">
        <v>65</v>
      </c>
      <c r="B21" s="261" t="s">
        <v>113</v>
      </c>
      <c r="C21" s="137">
        <v>620</v>
      </c>
      <c r="D21" s="139" t="s">
        <v>23</v>
      </c>
      <c r="E21" s="139" t="s">
        <v>70</v>
      </c>
      <c r="F21" s="262">
        <f>33034.6-16-100-16-850.62+114.36</f>
        <v>32166.34</v>
      </c>
      <c r="G21" s="262">
        <f>30624-760.7-679.69-582.05</f>
        <v>28601.56</v>
      </c>
      <c r="H21" s="262">
        <v>30624</v>
      </c>
    </row>
    <row r="22" spans="1:8" ht="38.25" customHeight="1">
      <c r="A22" s="328" t="s">
        <v>166</v>
      </c>
      <c r="B22" s="339" t="s">
        <v>112</v>
      </c>
      <c r="C22" s="286">
        <v>620</v>
      </c>
      <c r="D22" s="302" t="s">
        <v>23</v>
      </c>
      <c r="E22" s="302" t="s">
        <v>138</v>
      </c>
      <c r="F22" s="275">
        <f>F24+F26+F35+F33</f>
        <v>1091.91</v>
      </c>
      <c r="G22" s="275">
        <f>G24+G26+G35+G33+G29+G30+G31</f>
        <v>1996.85</v>
      </c>
      <c r="H22" s="275">
        <f>H24+H26+H35+H33</f>
        <v>0</v>
      </c>
    </row>
    <row r="23" spans="1:8" ht="85.5" customHeight="1">
      <c r="A23" s="329"/>
      <c r="B23" s="340"/>
      <c r="C23" s="305"/>
      <c r="D23" s="305"/>
      <c r="E23" s="303"/>
      <c r="F23" s="276"/>
      <c r="G23" s="276"/>
      <c r="H23" s="276"/>
    </row>
    <row r="24" spans="1:8" s="198" customFormat="1" ht="46.5" customHeight="1">
      <c r="A24" s="337" t="s">
        <v>218</v>
      </c>
      <c r="B24" s="312" t="s">
        <v>51</v>
      </c>
      <c r="C24" s="287">
        <v>620</v>
      </c>
      <c r="D24" s="266" t="s">
        <v>23</v>
      </c>
      <c r="E24" s="267" t="s">
        <v>72</v>
      </c>
      <c r="F24" s="264">
        <v>62.13</v>
      </c>
      <c r="G24" s="284">
        <f>300+22.81-322.81</f>
        <v>0</v>
      </c>
      <c r="H24" s="341">
        <v>0</v>
      </c>
    </row>
    <row r="25" spans="1:9" s="198" customFormat="1" ht="79.5" customHeight="1">
      <c r="A25" s="338"/>
      <c r="B25" s="312"/>
      <c r="C25" s="287"/>
      <c r="D25" s="266"/>
      <c r="E25" s="268"/>
      <c r="F25" s="295"/>
      <c r="G25" s="285"/>
      <c r="H25" s="342"/>
      <c r="I25" s="199"/>
    </row>
    <row r="26" spans="1:8" ht="30" customHeight="1">
      <c r="A26" s="328" t="s">
        <v>167</v>
      </c>
      <c r="B26" s="318" t="s">
        <v>51</v>
      </c>
      <c r="C26" s="320">
        <v>620</v>
      </c>
      <c r="D26" s="321" t="s">
        <v>23</v>
      </c>
      <c r="E26" s="316" t="s">
        <v>157</v>
      </c>
      <c r="F26" s="269">
        <f>F28+F32</f>
        <v>282.82</v>
      </c>
      <c r="G26" s="269">
        <f>G28+G29+G32+G30+G31</f>
        <v>332.52</v>
      </c>
      <c r="H26" s="314">
        <v>0</v>
      </c>
    </row>
    <row r="27" spans="1:8" ht="99.75" customHeight="1">
      <c r="A27" s="329"/>
      <c r="B27" s="318"/>
      <c r="C27" s="320"/>
      <c r="D27" s="321"/>
      <c r="E27" s="317"/>
      <c r="F27" s="270"/>
      <c r="G27" s="270"/>
      <c r="H27" s="314"/>
    </row>
    <row r="28" spans="1:8" s="88" customFormat="1" ht="107.25" customHeight="1">
      <c r="A28" s="125" t="s">
        <v>151</v>
      </c>
      <c r="B28" s="53" t="s">
        <v>51</v>
      </c>
      <c r="C28" s="54">
        <v>620</v>
      </c>
      <c r="D28" s="55" t="s">
        <v>23</v>
      </c>
      <c r="E28" s="87" t="s">
        <v>157</v>
      </c>
      <c r="F28" s="70">
        <f>154.07-38.59</f>
        <v>115.47999999999999</v>
      </c>
      <c r="G28" s="85">
        <v>0</v>
      </c>
      <c r="H28" s="86">
        <v>0</v>
      </c>
    </row>
    <row r="29" spans="1:8" s="198" customFormat="1" ht="107.25" customHeight="1">
      <c r="A29" s="234" t="s">
        <v>249</v>
      </c>
      <c r="B29" s="162" t="s">
        <v>51</v>
      </c>
      <c r="C29" s="163">
        <v>620</v>
      </c>
      <c r="D29" s="164" t="s">
        <v>23</v>
      </c>
      <c r="E29" s="235" t="s">
        <v>157</v>
      </c>
      <c r="F29" s="168">
        <v>0</v>
      </c>
      <c r="G29" s="210">
        <v>252.2</v>
      </c>
      <c r="H29" s="233">
        <v>0</v>
      </c>
    </row>
    <row r="30" spans="1:8" s="100" customFormat="1" ht="107.25" customHeight="1">
      <c r="A30" s="234" t="s">
        <v>251</v>
      </c>
      <c r="B30" s="162" t="s">
        <v>51</v>
      </c>
      <c r="C30" s="163">
        <v>620</v>
      </c>
      <c r="D30" s="164" t="s">
        <v>23</v>
      </c>
      <c r="E30" s="235" t="s">
        <v>157</v>
      </c>
      <c r="F30" s="168">
        <v>0</v>
      </c>
      <c r="G30" s="210">
        <v>34.55</v>
      </c>
      <c r="H30" s="233">
        <v>0</v>
      </c>
    </row>
    <row r="31" spans="1:8" s="100" customFormat="1" ht="107.25" customHeight="1">
      <c r="A31" s="234" t="s">
        <v>252</v>
      </c>
      <c r="B31" s="162" t="s">
        <v>51</v>
      </c>
      <c r="C31" s="163">
        <v>620</v>
      </c>
      <c r="D31" s="164" t="s">
        <v>23</v>
      </c>
      <c r="E31" s="235" t="s">
        <v>157</v>
      </c>
      <c r="F31" s="168">
        <v>0</v>
      </c>
      <c r="G31" s="210">
        <f>46.34-0.57</f>
        <v>45.77</v>
      </c>
      <c r="H31" s="233">
        <v>0</v>
      </c>
    </row>
    <row r="32" spans="1:8" s="88" customFormat="1" ht="74.25" customHeight="1">
      <c r="A32" s="57" t="s">
        <v>236</v>
      </c>
      <c r="B32" s="53" t="s">
        <v>51</v>
      </c>
      <c r="C32" s="54">
        <v>620</v>
      </c>
      <c r="D32" s="55" t="s">
        <v>23</v>
      </c>
      <c r="E32" s="87" t="s">
        <v>157</v>
      </c>
      <c r="F32" s="70">
        <f>185.93-18.59</f>
        <v>167.34</v>
      </c>
      <c r="G32" s="85">
        <v>0</v>
      </c>
      <c r="H32" s="86">
        <v>0</v>
      </c>
    </row>
    <row r="33" spans="1:11" s="198" customFormat="1" ht="33" customHeight="1">
      <c r="A33" s="343" t="s">
        <v>168</v>
      </c>
      <c r="B33" s="312" t="s">
        <v>51</v>
      </c>
      <c r="C33" s="319">
        <v>620</v>
      </c>
      <c r="D33" s="266" t="s">
        <v>23</v>
      </c>
      <c r="E33" s="267" t="s">
        <v>71</v>
      </c>
      <c r="F33" s="264">
        <v>200</v>
      </c>
      <c r="G33" s="315">
        <f>361+582.05+65.95+322.81</f>
        <v>1331.81</v>
      </c>
      <c r="H33" s="315">
        <v>0</v>
      </c>
      <c r="I33" s="242"/>
      <c r="J33" s="242"/>
      <c r="K33" s="242"/>
    </row>
    <row r="34" spans="1:11" s="198" customFormat="1" ht="38.25" customHeight="1">
      <c r="A34" s="344"/>
      <c r="B34" s="312"/>
      <c r="C34" s="319"/>
      <c r="D34" s="266"/>
      <c r="E34" s="268"/>
      <c r="F34" s="295"/>
      <c r="G34" s="315"/>
      <c r="H34" s="315"/>
      <c r="I34" s="242"/>
      <c r="J34" s="242"/>
      <c r="K34" s="242"/>
    </row>
    <row r="35" spans="1:11" s="166" customFormat="1" ht="71.25" customHeight="1">
      <c r="A35" s="343" t="s">
        <v>169</v>
      </c>
      <c r="B35" s="277" t="s">
        <v>51</v>
      </c>
      <c r="C35" s="279">
        <v>620</v>
      </c>
      <c r="D35" s="267" t="s">
        <v>23</v>
      </c>
      <c r="E35" s="267" t="s">
        <v>158</v>
      </c>
      <c r="F35" s="281">
        <f>F37</f>
        <v>546.96</v>
      </c>
      <c r="G35" s="264">
        <v>0</v>
      </c>
      <c r="H35" s="264">
        <v>0</v>
      </c>
      <c r="I35" s="183"/>
      <c r="J35" s="183"/>
      <c r="K35" s="183"/>
    </row>
    <row r="36" spans="1:11" s="166" customFormat="1" ht="45.75" customHeight="1">
      <c r="A36" s="344"/>
      <c r="B36" s="278"/>
      <c r="C36" s="280"/>
      <c r="D36" s="265"/>
      <c r="E36" s="268"/>
      <c r="F36" s="282"/>
      <c r="G36" s="265"/>
      <c r="H36" s="265"/>
      <c r="I36" s="183"/>
      <c r="J36" s="183"/>
      <c r="K36" s="183"/>
    </row>
    <row r="37" spans="1:11" s="92" customFormat="1" ht="90.75" customHeight="1">
      <c r="A37" s="61" t="s">
        <v>187</v>
      </c>
      <c r="B37" s="91" t="s">
        <v>51</v>
      </c>
      <c r="C37" s="93">
        <v>620</v>
      </c>
      <c r="D37" s="89" t="s">
        <v>23</v>
      </c>
      <c r="E37" s="89" t="s">
        <v>158</v>
      </c>
      <c r="F37" s="90">
        <v>546.96</v>
      </c>
      <c r="G37" s="90">
        <v>0</v>
      </c>
      <c r="H37" s="90">
        <v>0</v>
      </c>
      <c r="I37" s="33"/>
      <c r="J37" s="33"/>
      <c r="K37" s="33"/>
    </row>
    <row r="38" spans="1:8" ht="36.75" customHeight="1" hidden="1" thickBot="1">
      <c r="A38" s="79" t="s">
        <v>181</v>
      </c>
      <c r="B38" s="134" t="s">
        <v>51</v>
      </c>
      <c r="C38" s="3">
        <v>620</v>
      </c>
      <c r="D38" s="78" t="s">
        <v>32</v>
      </c>
      <c r="E38" s="15" t="s">
        <v>119</v>
      </c>
      <c r="F38" s="114" t="e">
        <f>#REF!+#REF!+#REF!</f>
        <v>#REF!</v>
      </c>
      <c r="G38" s="114" t="e">
        <f>#REF!+#REF!+#REF!</f>
        <v>#REF!</v>
      </c>
      <c r="H38" s="114" t="e">
        <f>#REF!+#REF!+#REF!</f>
        <v>#REF!</v>
      </c>
    </row>
    <row r="39" spans="1:8" ht="69.75" customHeight="1">
      <c r="A39" s="62" t="s">
        <v>171</v>
      </c>
      <c r="B39" s="112" t="s">
        <v>51</v>
      </c>
      <c r="C39" s="54">
        <v>620</v>
      </c>
      <c r="D39" s="55" t="s">
        <v>23</v>
      </c>
      <c r="E39" s="55" t="s">
        <v>170</v>
      </c>
      <c r="F39" s="50">
        <f>F40+F41</f>
        <v>79.50999999999999</v>
      </c>
      <c r="G39" s="50">
        <f>G40</f>
        <v>0</v>
      </c>
      <c r="H39" s="50">
        <f>H40</f>
        <v>0</v>
      </c>
    </row>
    <row r="40" spans="1:8" s="51" customFormat="1" ht="93.75" customHeight="1">
      <c r="A40" s="136" t="s">
        <v>183</v>
      </c>
      <c r="B40" s="112" t="s">
        <v>51</v>
      </c>
      <c r="C40" s="137">
        <v>620</v>
      </c>
      <c r="D40" s="137" t="s">
        <v>23</v>
      </c>
      <c r="E40" s="138" t="s">
        <v>189</v>
      </c>
      <c r="F40" s="135">
        <f>16+16</f>
        <v>32</v>
      </c>
      <c r="G40" s="68">
        <v>0</v>
      </c>
      <c r="H40" s="68">
        <v>0</v>
      </c>
    </row>
    <row r="41" spans="1:8" s="100" customFormat="1" ht="93.75" customHeight="1">
      <c r="A41" s="136" t="s">
        <v>193</v>
      </c>
      <c r="B41" s="112" t="s">
        <v>51</v>
      </c>
      <c r="C41" s="137">
        <v>620</v>
      </c>
      <c r="D41" s="139" t="s">
        <v>23</v>
      </c>
      <c r="E41" s="138" t="s">
        <v>194</v>
      </c>
      <c r="F41" s="135">
        <v>47.51</v>
      </c>
      <c r="G41" s="68">
        <v>0</v>
      </c>
      <c r="H41" s="68">
        <v>0</v>
      </c>
    </row>
    <row r="42" spans="1:8" ht="117.75" customHeight="1">
      <c r="A42" s="62" t="s">
        <v>78</v>
      </c>
      <c r="B42" s="63" t="s">
        <v>112</v>
      </c>
      <c r="C42" s="75">
        <v>620</v>
      </c>
      <c r="D42" s="76" t="s">
        <v>24</v>
      </c>
      <c r="E42" s="76" t="s">
        <v>73</v>
      </c>
      <c r="F42" s="77">
        <f>F43+F45+F67</f>
        <v>40406.147</v>
      </c>
      <c r="G42" s="77">
        <f>G43+G45+G67</f>
        <v>38522.310000000005</v>
      </c>
      <c r="H42" s="77">
        <f>H43+H45+H67</f>
        <v>33457.3</v>
      </c>
    </row>
    <row r="43" spans="1:8" s="8" customFormat="1" ht="171" customHeight="1">
      <c r="A43" s="62" t="s">
        <v>37</v>
      </c>
      <c r="B43" s="53" t="s">
        <v>51</v>
      </c>
      <c r="C43" s="66">
        <v>620</v>
      </c>
      <c r="D43" s="56" t="s">
        <v>24</v>
      </c>
      <c r="E43" s="56" t="s">
        <v>75</v>
      </c>
      <c r="F43" s="42">
        <f>F44</f>
        <v>35187.659999999996</v>
      </c>
      <c r="G43" s="42">
        <f>G44</f>
        <v>33708.555</v>
      </c>
      <c r="H43" s="42">
        <f>H44</f>
        <v>33052.195</v>
      </c>
    </row>
    <row r="44" spans="1:8" s="198" customFormat="1" ht="150" customHeight="1">
      <c r="A44" s="167" t="s">
        <v>38</v>
      </c>
      <c r="B44" s="162" t="s">
        <v>51</v>
      </c>
      <c r="C44" s="163">
        <v>620</v>
      </c>
      <c r="D44" s="164" t="s">
        <v>24</v>
      </c>
      <c r="E44" s="164" t="s">
        <v>76</v>
      </c>
      <c r="F44" s="210">
        <f>35747.6+25.99-100-547+5.37+12.7+43</f>
        <v>35187.659999999996</v>
      </c>
      <c r="G44" s="210">
        <f>33052.195+656.36</f>
        <v>33708.555</v>
      </c>
      <c r="H44" s="210">
        <v>33052.195</v>
      </c>
    </row>
    <row r="45" spans="1:8" s="88" customFormat="1" ht="93.75" customHeight="1">
      <c r="A45" s="62" t="s">
        <v>74</v>
      </c>
      <c r="B45" s="63" t="s">
        <v>51</v>
      </c>
      <c r="C45" s="113">
        <v>620</v>
      </c>
      <c r="D45" s="110" t="s">
        <v>24</v>
      </c>
      <c r="E45" s="110" t="s">
        <v>77</v>
      </c>
      <c r="F45" s="109">
        <f>F47+F49+F51+F63+F66</f>
        <v>4762.387000000001</v>
      </c>
      <c r="G45" s="109">
        <f>G46+G47+G49+G51+G63+G66</f>
        <v>4408.65</v>
      </c>
      <c r="H45" s="109">
        <f>H47+H49+H51+H63+H66</f>
        <v>0</v>
      </c>
    </row>
    <row r="46" spans="1:8" s="88" customFormat="1" ht="52.5" customHeight="1">
      <c r="A46" s="132" t="s">
        <v>188</v>
      </c>
      <c r="B46" s="53" t="s">
        <v>51</v>
      </c>
      <c r="C46" s="54">
        <v>620</v>
      </c>
      <c r="D46" s="55" t="s">
        <v>24</v>
      </c>
      <c r="E46" s="89" t="s">
        <v>79</v>
      </c>
      <c r="F46" s="90">
        <v>0</v>
      </c>
      <c r="G46" s="90">
        <v>0</v>
      </c>
      <c r="H46" s="122">
        <v>0</v>
      </c>
    </row>
    <row r="47" spans="1:9" s="198" customFormat="1" ht="51" customHeight="1">
      <c r="A47" s="337" t="s">
        <v>174</v>
      </c>
      <c r="B47" s="312" t="s">
        <v>51</v>
      </c>
      <c r="C47" s="287">
        <v>620</v>
      </c>
      <c r="D47" s="266" t="s">
        <v>24</v>
      </c>
      <c r="E47" s="267" t="s">
        <v>80</v>
      </c>
      <c r="F47" s="264">
        <f>788.07-5.37-30</f>
        <v>752.7</v>
      </c>
      <c r="G47" s="288">
        <f>550-22.81+30-9.08</f>
        <v>548.11</v>
      </c>
      <c r="H47" s="290">
        <v>0</v>
      </c>
      <c r="I47" s="200"/>
    </row>
    <row r="48" spans="1:8" s="198" customFormat="1" ht="32.25" customHeight="1">
      <c r="A48" s="338"/>
      <c r="B48" s="312"/>
      <c r="C48" s="287"/>
      <c r="D48" s="266"/>
      <c r="E48" s="268"/>
      <c r="F48" s="295"/>
      <c r="G48" s="289"/>
      <c r="H48" s="291"/>
    </row>
    <row r="49" spans="1:8" s="198" customFormat="1" ht="57.75" customHeight="1">
      <c r="A49" s="308" t="s">
        <v>175</v>
      </c>
      <c r="B49" s="292" t="s">
        <v>51</v>
      </c>
      <c r="C49" s="292">
        <v>620</v>
      </c>
      <c r="D49" s="293" t="s">
        <v>24</v>
      </c>
      <c r="E49" s="293" t="s">
        <v>81</v>
      </c>
      <c r="F49" s="294">
        <f>147.44+183.3+155.232+358.815-12.7</f>
        <v>832.087</v>
      </c>
      <c r="G49" s="296">
        <f>588+835.6</f>
        <v>1423.6</v>
      </c>
      <c r="H49" s="296">
        <v>0</v>
      </c>
    </row>
    <row r="50" spans="1:8" s="81" customFormat="1" ht="18" customHeight="1">
      <c r="A50" s="308"/>
      <c r="B50" s="292"/>
      <c r="C50" s="292"/>
      <c r="D50" s="293"/>
      <c r="E50" s="293"/>
      <c r="F50" s="294"/>
      <c r="G50" s="296"/>
      <c r="H50" s="296"/>
    </row>
    <row r="51" spans="1:8" s="166" customFormat="1" ht="114" customHeight="1">
      <c r="A51" s="176" t="s">
        <v>195</v>
      </c>
      <c r="B51" s="177" t="s">
        <v>51</v>
      </c>
      <c r="C51" s="178">
        <v>620</v>
      </c>
      <c r="D51" s="179" t="s">
        <v>24</v>
      </c>
      <c r="E51" s="179" t="s">
        <v>82</v>
      </c>
      <c r="F51" s="180">
        <f>SUM(F53:F62)+88-75</f>
        <v>2009.83</v>
      </c>
      <c r="G51" s="181">
        <f>G52+G53+G54+G55+G56+G57+G58+G59+G60+G61+G62</f>
        <v>2260.02</v>
      </c>
      <c r="H51" s="182">
        <v>0</v>
      </c>
    </row>
    <row r="52" spans="1:8" s="198" customFormat="1" ht="76.5" customHeight="1" hidden="1">
      <c r="A52" s="244" t="s">
        <v>225</v>
      </c>
      <c r="B52" s="245" t="s">
        <v>51</v>
      </c>
      <c r="C52" s="246">
        <v>620</v>
      </c>
      <c r="D52" s="247" t="s">
        <v>24</v>
      </c>
      <c r="E52" s="247" t="s">
        <v>82</v>
      </c>
      <c r="F52" s="248">
        <v>0</v>
      </c>
      <c r="G52" s="249">
        <f>252.8-55.62-197.18</f>
        <v>0</v>
      </c>
      <c r="H52" s="250">
        <v>0</v>
      </c>
    </row>
    <row r="53" spans="1:8" s="9" customFormat="1" ht="104.25" customHeight="1">
      <c r="A53" s="167" t="s">
        <v>223</v>
      </c>
      <c r="B53" s="163" t="s">
        <v>51</v>
      </c>
      <c r="C53" s="163">
        <v>620</v>
      </c>
      <c r="D53" s="164" t="s">
        <v>24</v>
      </c>
      <c r="E53" s="164" t="s">
        <v>82</v>
      </c>
      <c r="F53" s="168">
        <f>579.52-113</f>
        <v>466.52</v>
      </c>
      <c r="G53" s="169">
        <v>133.46</v>
      </c>
      <c r="H53" s="170">
        <v>0</v>
      </c>
    </row>
    <row r="54" spans="1:8" s="198" customFormat="1" ht="94.5" customHeight="1">
      <c r="A54" s="167" t="s">
        <v>224</v>
      </c>
      <c r="B54" s="163" t="s">
        <v>51</v>
      </c>
      <c r="C54" s="163">
        <v>620</v>
      </c>
      <c r="D54" s="164" t="s">
        <v>24</v>
      </c>
      <c r="E54" s="164" t="s">
        <v>82</v>
      </c>
      <c r="F54" s="168">
        <v>309.78</v>
      </c>
      <c r="G54" s="169">
        <f>596.66+0.57</f>
        <v>597.23</v>
      </c>
      <c r="H54" s="170">
        <v>0</v>
      </c>
    </row>
    <row r="55" spans="1:8" s="198" customFormat="1" ht="72" customHeight="1">
      <c r="A55" s="167" t="s">
        <v>231</v>
      </c>
      <c r="B55" s="163" t="s">
        <v>51</v>
      </c>
      <c r="C55" s="163">
        <v>620</v>
      </c>
      <c r="D55" s="164" t="s">
        <v>24</v>
      </c>
      <c r="E55" s="164" t="s">
        <v>82</v>
      </c>
      <c r="F55" s="168">
        <v>0</v>
      </c>
      <c r="G55" s="169">
        <f>199.67-29.15</f>
        <v>170.51999999999998</v>
      </c>
      <c r="H55" s="170">
        <v>0</v>
      </c>
    </row>
    <row r="56" spans="1:8" s="198" customFormat="1" ht="79.5" customHeight="1" hidden="1">
      <c r="A56" s="243" t="s">
        <v>232</v>
      </c>
      <c r="B56" s="239" t="s">
        <v>51</v>
      </c>
      <c r="C56" s="239">
        <v>620</v>
      </c>
      <c r="D56" s="240" t="s">
        <v>24</v>
      </c>
      <c r="E56" s="240" t="s">
        <v>82</v>
      </c>
      <c r="F56" s="241">
        <v>0</v>
      </c>
      <c r="G56" s="251">
        <f>479.46-190.42-289.04</f>
        <v>0</v>
      </c>
      <c r="H56" s="252">
        <v>0</v>
      </c>
    </row>
    <row r="57" spans="1:8" ht="79.5" customHeight="1">
      <c r="A57" s="61" t="s">
        <v>146</v>
      </c>
      <c r="B57" s="54" t="s">
        <v>51</v>
      </c>
      <c r="C57" s="54">
        <v>620</v>
      </c>
      <c r="D57" s="55" t="s">
        <v>24</v>
      </c>
      <c r="E57" s="55" t="s">
        <v>82</v>
      </c>
      <c r="F57" s="70">
        <v>169.19</v>
      </c>
      <c r="G57" s="124">
        <v>0</v>
      </c>
      <c r="H57" s="46">
        <v>0</v>
      </c>
    </row>
    <row r="58" spans="1:8" s="198" customFormat="1" ht="108" customHeight="1">
      <c r="A58" s="167" t="s">
        <v>234</v>
      </c>
      <c r="B58" s="163" t="s">
        <v>51</v>
      </c>
      <c r="C58" s="163">
        <v>620</v>
      </c>
      <c r="D58" s="164" t="s">
        <v>24</v>
      </c>
      <c r="E58" s="164" t="s">
        <v>82</v>
      </c>
      <c r="F58" s="168">
        <f>250-86.16</f>
        <v>163.84</v>
      </c>
      <c r="G58" s="169">
        <f>281.69-43.34</f>
        <v>238.35</v>
      </c>
      <c r="H58" s="170">
        <v>0</v>
      </c>
    </row>
    <row r="59" spans="1:8" ht="109.5" customHeight="1">
      <c r="A59" s="234" t="s">
        <v>235</v>
      </c>
      <c r="B59" s="236" t="s">
        <v>51</v>
      </c>
      <c r="C59" s="236">
        <v>620</v>
      </c>
      <c r="D59" s="235" t="s">
        <v>24</v>
      </c>
      <c r="E59" s="235" t="s">
        <v>82</v>
      </c>
      <c r="F59" s="225">
        <v>0</v>
      </c>
      <c r="G59" s="237">
        <v>624.38</v>
      </c>
      <c r="H59" s="238">
        <v>0</v>
      </c>
    </row>
    <row r="60" spans="1:8" s="198" customFormat="1" ht="54" customHeight="1">
      <c r="A60" s="176" t="s">
        <v>233</v>
      </c>
      <c r="B60" s="163" t="s">
        <v>51</v>
      </c>
      <c r="C60" s="163">
        <v>620</v>
      </c>
      <c r="D60" s="164" t="s">
        <v>24</v>
      </c>
      <c r="E60" s="164" t="s">
        <v>82</v>
      </c>
      <c r="F60" s="180">
        <v>0</v>
      </c>
      <c r="G60" s="181">
        <f>496.19-0.11</f>
        <v>496.08</v>
      </c>
      <c r="H60" s="182">
        <v>0</v>
      </c>
    </row>
    <row r="61" spans="1:8" ht="79.5" customHeight="1">
      <c r="A61" s="229" t="s">
        <v>149</v>
      </c>
      <c r="B61" s="112" t="s">
        <v>51</v>
      </c>
      <c r="C61" s="54">
        <v>620</v>
      </c>
      <c r="D61" s="55" t="s">
        <v>24</v>
      </c>
      <c r="E61" s="55" t="s">
        <v>82</v>
      </c>
      <c r="F61" s="111">
        <v>537.5</v>
      </c>
      <c r="G61" s="126">
        <v>0</v>
      </c>
      <c r="H61" s="123">
        <v>0</v>
      </c>
    </row>
    <row r="62" spans="1:8" s="166" customFormat="1" ht="96" customHeight="1">
      <c r="A62" s="167" t="s">
        <v>150</v>
      </c>
      <c r="B62" s="163" t="s">
        <v>51</v>
      </c>
      <c r="C62" s="163">
        <v>620</v>
      </c>
      <c r="D62" s="164" t="s">
        <v>24</v>
      </c>
      <c r="E62" s="164" t="s">
        <v>82</v>
      </c>
      <c r="F62" s="168">
        <f>350+25-25</f>
        <v>350</v>
      </c>
      <c r="G62" s="169">
        <v>0</v>
      </c>
      <c r="H62" s="170">
        <v>0</v>
      </c>
    </row>
    <row r="63" spans="1:10" s="8" customFormat="1" ht="115.5" customHeight="1">
      <c r="A63" s="57" t="s">
        <v>176</v>
      </c>
      <c r="B63" s="82" t="s">
        <v>51</v>
      </c>
      <c r="C63" s="82">
        <v>620</v>
      </c>
      <c r="D63" s="83" t="s">
        <v>24</v>
      </c>
      <c r="E63" s="83" t="s">
        <v>137</v>
      </c>
      <c r="F63" s="225">
        <f>F64</f>
        <v>1067.77</v>
      </c>
      <c r="G63" s="84">
        <f>G64+G65</f>
        <v>176.92</v>
      </c>
      <c r="H63" s="84">
        <f>H64+H65</f>
        <v>0</v>
      </c>
      <c r="J63" s="67"/>
    </row>
    <row r="64" spans="1:8" s="64" customFormat="1" ht="78" customHeight="1">
      <c r="A64" s="57" t="s">
        <v>153</v>
      </c>
      <c r="B64" s="82" t="s">
        <v>51</v>
      </c>
      <c r="C64" s="82">
        <v>620</v>
      </c>
      <c r="D64" s="87" t="s">
        <v>24</v>
      </c>
      <c r="E64" s="87" t="s">
        <v>137</v>
      </c>
      <c r="F64" s="84">
        <v>1067.77</v>
      </c>
      <c r="G64" s="84">
        <v>0</v>
      </c>
      <c r="H64" s="46">
        <v>0</v>
      </c>
    </row>
    <row r="65" spans="1:8" s="100" customFormat="1" ht="96" customHeight="1">
      <c r="A65" s="57" t="s">
        <v>248</v>
      </c>
      <c r="B65" s="82" t="s">
        <v>51</v>
      </c>
      <c r="C65" s="82">
        <v>620</v>
      </c>
      <c r="D65" s="87" t="s">
        <v>24</v>
      </c>
      <c r="E65" s="87" t="s">
        <v>137</v>
      </c>
      <c r="F65" s="84">
        <v>0</v>
      </c>
      <c r="G65" s="84">
        <v>176.92</v>
      </c>
      <c r="H65" s="46">
        <v>0</v>
      </c>
    </row>
    <row r="66" spans="1:8" s="174" customFormat="1" ht="87" customHeight="1">
      <c r="A66" s="161" t="s">
        <v>206</v>
      </c>
      <c r="B66" s="171" t="s">
        <v>51</v>
      </c>
      <c r="C66" s="171">
        <v>620</v>
      </c>
      <c r="D66" s="172" t="s">
        <v>24</v>
      </c>
      <c r="E66" s="172" t="s">
        <v>205</v>
      </c>
      <c r="F66" s="168">
        <v>100</v>
      </c>
      <c r="G66" s="168">
        <v>0</v>
      </c>
      <c r="H66" s="173">
        <v>0</v>
      </c>
    </row>
    <row r="67" spans="1:8" ht="345" customHeight="1">
      <c r="A67" s="62" t="s">
        <v>159</v>
      </c>
      <c r="B67" s="63" t="s">
        <v>51</v>
      </c>
      <c r="C67" s="66">
        <v>620</v>
      </c>
      <c r="D67" s="56" t="s">
        <v>24</v>
      </c>
      <c r="E67" s="56" t="s">
        <v>83</v>
      </c>
      <c r="F67" s="42">
        <f>F68</f>
        <v>456.1</v>
      </c>
      <c r="G67" s="42">
        <f>G68</f>
        <v>405.105</v>
      </c>
      <c r="H67" s="42">
        <f>H68</f>
        <v>405.105</v>
      </c>
    </row>
    <row r="68" spans="1:8" ht="360.75" customHeight="1">
      <c r="A68" s="61" t="s">
        <v>160</v>
      </c>
      <c r="B68" s="41" t="s">
        <v>51</v>
      </c>
      <c r="C68" s="52">
        <v>620</v>
      </c>
      <c r="D68" s="49" t="s">
        <v>24</v>
      </c>
      <c r="E68" s="49" t="s">
        <v>84</v>
      </c>
      <c r="F68" s="48">
        <v>456.1</v>
      </c>
      <c r="G68" s="48">
        <v>405.105</v>
      </c>
      <c r="H68" s="48">
        <v>405.105</v>
      </c>
    </row>
    <row r="69" spans="1:8" ht="85.5" customHeight="1">
      <c r="A69" s="297" t="s">
        <v>139</v>
      </c>
      <c r="B69" s="297" t="s">
        <v>112</v>
      </c>
      <c r="C69" s="299">
        <v>620</v>
      </c>
      <c r="D69" s="273" t="s">
        <v>31</v>
      </c>
      <c r="E69" s="273" t="s">
        <v>85</v>
      </c>
      <c r="F69" s="271">
        <f>F71+F74</f>
        <v>18027.63</v>
      </c>
      <c r="G69" s="271">
        <f>G71+G74</f>
        <v>19217.49</v>
      </c>
      <c r="H69" s="271">
        <f>H71+H74</f>
        <v>18100</v>
      </c>
    </row>
    <row r="70" spans="1:8" s="64" customFormat="1" ht="4.5" customHeight="1">
      <c r="A70" s="306"/>
      <c r="B70" s="306"/>
      <c r="C70" s="307"/>
      <c r="D70" s="307"/>
      <c r="E70" s="274"/>
      <c r="F70" s="301"/>
      <c r="G70" s="307"/>
      <c r="H70" s="307"/>
    </row>
    <row r="71" spans="1:8" ht="128.25" customHeight="1">
      <c r="A71" s="311" t="s">
        <v>46</v>
      </c>
      <c r="B71" s="304" t="s">
        <v>111</v>
      </c>
      <c r="C71" s="286">
        <v>620</v>
      </c>
      <c r="D71" s="302" t="s">
        <v>31</v>
      </c>
      <c r="E71" s="302" t="s">
        <v>107</v>
      </c>
      <c r="F71" s="275">
        <f>F73</f>
        <v>18007.83</v>
      </c>
      <c r="G71" s="275">
        <f>G73</f>
        <v>18100</v>
      </c>
      <c r="H71" s="275">
        <f>H73</f>
        <v>18100</v>
      </c>
    </row>
    <row r="72" spans="1:8" s="51" customFormat="1" ht="33" customHeight="1">
      <c r="A72" s="313"/>
      <c r="B72" s="298"/>
      <c r="C72" s="305"/>
      <c r="D72" s="305"/>
      <c r="E72" s="303"/>
      <c r="F72" s="276"/>
      <c r="G72" s="305"/>
      <c r="H72" s="305"/>
    </row>
    <row r="73" spans="1:8" ht="119.25" customHeight="1">
      <c r="A73" s="72" t="s">
        <v>96</v>
      </c>
      <c r="B73" s="61" t="s">
        <v>51</v>
      </c>
      <c r="C73" s="74">
        <v>620</v>
      </c>
      <c r="D73" s="55" t="s">
        <v>31</v>
      </c>
      <c r="E73" s="55" t="s">
        <v>86</v>
      </c>
      <c r="F73" s="68">
        <f>17539.83+438+30</f>
        <v>18007.83</v>
      </c>
      <c r="G73" s="68">
        <v>18100</v>
      </c>
      <c r="H73" s="68">
        <v>18100</v>
      </c>
    </row>
    <row r="74" spans="1:8" s="64" customFormat="1" ht="105.75" customHeight="1">
      <c r="A74" s="62" t="s">
        <v>109</v>
      </c>
      <c r="B74" s="62" t="s">
        <v>51</v>
      </c>
      <c r="C74" s="66">
        <v>620</v>
      </c>
      <c r="D74" s="56" t="s">
        <v>31</v>
      </c>
      <c r="E74" s="56" t="s">
        <v>88</v>
      </c>
      <c r="F74" s="42">
        <f>F75</f>
        <v>19.8</v>
      </c>
      <c r="G74" s="42">
        <f>G75+G76+G78</f>
        <v>1117.49</v>
      </c>
      <c r="H74" s="42">
        <f>H75</f>
        <v>0</v>
      </c>
    </row>
    <row r="75" spans="1:9" s="198" customFormat="1" ht="86.25" customHeight="1">
      <c r="A75" s="161" t="s">
        <v>238</v>
      </c>
      <c r="B75" s="167" t="s">
        <v>51</v>
      </c>
      <c r="C75" s="163">
        <v>620</v>
      </c>
      <c r="D75" s="164" t="s">
        <v>31</v>
      </c>
      <c r="E75" s="164" t="s">
        <v>87</v>
      </c>
      <c r="F75" s="210">
        <v>19.8</v>
      </c>
      <c r="G75" s="225">
        <f>30-30+9.08</f>
        <v>9.08</v>
      </c>
      <c r="H75" s="170">
        <v>0</v>
      </c>
      <c r="I75" s="199"/>
    </row>
    <row r="76" spans="1:8" s="100" customFormat="1" ht="117.75" customHeight="1">
      <c r="A76" s="231" t="s">
        <v>239</v>
      </c>
      <c r="B76" s="61" t="s">
        <v>51</v>
      </c>
      <c r="C76" s="54">
        <v>620</v>
      </c>
      <c r="D76" s="55" t="s">
        <v>31</v>
      </c>
      <c r="E76" s="224" t="s">
        <v>230</v>
      </c>
      <c r="F76" s="90">
        <v>0</v>
      </c>
      <c r="G76" s="90">
        <f>G77</f>
        <v>829.89</v>
      </c>
      <c r="H76" s="192">
        <v>0</v>
      </c>
    </row>
    <row r="77" spans="1:8" s="198" customFormat="1" ht="86.25" customHeight="1">
      <c r="A77" s="161" t="s">
        <v>240</v>
      </c>
      <c r="B77" s="167" t="s">
        <v>51</v>
      </c>
      <c r="C77" s="163">
        <v>620</v>
      </c>
      <c r="D77" s="164" t="s">
        <v>31</v>
      </c>
      <c r="E77" s="226" t="s">
        <v>230</v>
      </c>
      <c r="F77" s="208">
        <v>0</v>
      </c>
      <c r="G77" s="208">
        <f>920.9-91.01</f>
        <v>829.89</v>
      </c>
      <c r="H77" s="209">
        <v>0</v>
      </c>
    </row>
    <row r="78" spans="1:8" s="198" customFormat="1" ht="125.25" customHeight="1">
      <c r="A78" s="161" t="s">
        <v>241</v>
      </c>
      <c r="B78" s="167" t="s">
        <v>51</v>
      </c>
      <c r="C78" s="163">
        <v>620</v>
      </c>
      <c r="D78" s="164" t="s">
        <v>31</v>
      </c>
      <c r="E78" s="226" t="s">
        <v>229</v>
      </c>
      <c r="F78" s="208">
        <v>0</v>
      </c>
      <c r="G78" s="208">
        <f>G79</f>
        <v>278.52</v>
      </c>
      <c r="H78" s="209">
        <v>0</v>
      </c>
    </row>
    <row r="79" spans="1:8" s="198" customFormat="1" ht="86.25" customHeight="1">
      <c r="A79" s="161" t="s">
        <v>242</v>
      </c>
      <c r="B79" s="167" t="s">
        <v>51</v>
      </c>
      <c r="C79" s="163">
        <v>620</v>
      </c>
      <c r="D79" s="164" t="s">
        <v>31</v>
      </c>
      <c r="E79" s="226" t="s">
        <v>229</v>
      </c>
      <c r="F79" s="208">
        <v>0</v>
      </c>
      <c r="G79" s="208">
        <v>278.52</v>
      </c>
      <c r="H79" s="209">
        <v>0</v>
      </c>
    </row>
    <row r="80" spans="1:8" s="34" customFormat="1" ht="60.75" customHeight="1">
      <c r="A80" s="311" t="s">
        <v>184</v>
      </c>
      <c r="B80" s="297" t="s">
        <v>111</v>
      </c>
      <c r="C80" s="299">
        <v>620</v>
      </c>
      <c r="D80" s="300" t="s">
        <v>25</v>
      </c>
      <c r="E80" s="273" t="s">
        <v>89</v>
      </c>
      <c r="F80" s="271">
        <f>F82+F84</f>
        <v>136</v>
      </c>
      <c r="G80" s="271">
        <f>G82+G85</f>
        <v>100</v>
      </c>
      <c r="H80" s="271">
        <f>H82+H84</f>
        <v>100</v>
      </c>
    </row>
    <row r="81" spans="1:8" s="67" customFormat="1" ht="11.25" customHeight="1">
      <c r="A81" s="311"/>
      <c r="B81" s="298"/>
      <c r="C81" s="272"/>
      <c r="D81" s="272"/>
      <c r="E81" s="274"/>
      <c r="F81" s="301"/>
      <c r="G81" s="272"/>
      <c r="H81" s="272"/>
    </row>
    <row r="82" spans="1:8" s="6" customFormat="1" ht="99" customHeight="1">
      <c r="A82" s="62" t="s">
        <v>110</v>
      </c>
      <c r="B82" s="63" t="s">
        <v>51</v>
      </c>
      <c r="C82" s="66">
        <v>620</v>
      </c>
      <c r="D82" s="56" t="s">
        <v>25</v>
      </c>
      <c r="E82" s="56" t="s">
        <v>90</v>
      </c>
      <c r="F82" s="65">
        <f>F83</f>
        <v>100</v>
      </c>
      <c r="G82" s="65">
        <v>100</v>
      </c>
      <c r="H82" s="65">
        <f>H83</f>
        <v>100</v>
      </c>
    </row>
    <row r="83" spans="1:8" s="174" customFormat="1" ht="69" customHeight="1">
      <c r="A83" s="161" t="s">
        <v>99</v>
      </c>
      <c r="B83" s="175" t="s">
        <v>51</v>
      </c>
      <c r="C83" s="171">
        <v>620</v>
      </c>
      <c r="D83" s="172" t="s">
        <v>25</v>
      </c>
      <c r="E83" s="172" t="s">
        <v>92</v>
      </c>
      <c r="F83" s="168">
        <f>100</f>
        <v>100</v>
      </c>
      <c r="G83" s="225">
        <v>100</v>
      </c>
      <c r="H83" s="168">
        <v>100</v>
      </c>
    </row>
    <row r="84" spans="1:8" ht="70.5" customHeight="1">
      <c r="A84" s="62" t="s">
        <v>28</v>
      </c>
      <c r="B84" s="63" t="s">
        <v>51</v>
      </c>
      <c r="C84" s="66">
        <v>620</v>
      </c>
      <c r="D84" s="56" t="s">
        <v>25</v>
      </c>
      <c r="E84" s="56" t="s">
        <v>93</v>
      </c>
      <c r="F84" s="65">
        <f>F85</f>
        <v>36</v>
      </c>
      <c r="G84" s="65">
        <f>G85</f>
        <v>0</v>
      </c>
      <c r="H84" s="65">
        <f>H85</f>
        <v>0</v>
      </c>
    </row>
    <row r="85" spans="1:8" ht="113.25" customHeight="1">
      <c r="A85" s="61" t="s">
        <v>66</v>
      </c>
      <c r="B85" s="53" t="s">
        <v>51</v>
      </c>
      <c r="C85" s="54">
        <v>620</v>
      </c>
      <c r="D85" s="55" t="s">
        <v>25</v>
      </c>
      <c r="E85" s="55" t="s">
        <v>91</v>
      </c>
      <c r="F85" s="50">
        <v>36</v>
      </c>
      <c r="G85" s="84">
        <v>0</v>
      </c>
      <c r="H85" s="227">
        <v>0</v>
      </c>
    </row>
    <row r="86" spans="1:8" ht="93" customHeight="1">
      <c r="A86" s="62" t="s">
        <v>105</v>
      </c>
      <c r="B86" s="63" t="s">
        <v>106</v>
      </c>
      <c r="C86" s="75">
        <v>620</v>
      </c>
      <c r="D86" s="76" t="s">
        <v>25</v>
      </c>
      <c r="E86" s="76" t="s">
        <v>94</v>
      </c>
      <c r="F86" s="77">
        <f>F87+F91</f>
        <v>6849.65</v>
      </c>
      <c r="G86" s="77">
        <f>G87+G91</f>
        <v>7709.8</v>
      </c>
      <c r="H86" s="77">
        <f>H87+H91</f>
        <v>7530.2</v>
      </c>
    </row>
    <row r="87" spans="1:8" ht="102">
      <c r="A87" s="71" t="s">
        <v>103</v>
      </c>
      <c r="B87" s="63" t="s">
        <v>51</v>
      </c>
      <c r="C87" s="66">
        <v>620</v>
      </c>
      <c r="D87" s="56" t="s">
        <v>64</v>
      </c>
      <c r="E87" s="56" t="s">
        <v>95</v>
      </c>
      <c r="F87" s="42">
        <f>F88+F89</f>
        <v>6754.5</v>
      </c>
      <c r="G87" s="42">
        <f>G88+G89+G90</f>
        <v>7530.2</v>
      </c>
      <c r="H87" s="42">
        <f>H88+H89</f>
        <v>7530.2</v>
      </c>
    </row>
    <row r="88" spans="1:8" ht="89.25" customHeight="1">
      <c r="A88" s="61" t="s">
        <v>104</v>
      </c>
      <c r="B88" s="53" t="s">
        <v>51</v>
      </c>
      <c r="C88" s="54">
        <v>620</v>
      </c>
      <c r="D88" s="55" t="s">
        <v>25</v>
      </c>
      <c r="E88" s="55" t="s">
        <v>140</v>
      </c>
      <c r="F88" s="84">
        <v>6754.5</v>
      </c>
      <c r="G88" s="84">
        <v>7500.2</v>
      </c>
      <c r="H88" s="84">
        <v>7500.2</v>
      </c>
    </row>
    <row r="89" spans="1:8" s="166" customFormat="1" ht="134.25" customHeight="1">
      <c r="A89" s="167" t="s">
        <v>250</v>
      </c>
      <c r="B89" s="162" t="s">
        <v>51</v>
      </c>
      <c r="C89" s="163">
        <v>620</v>
      </c>
      <c r="D89" s="164" t="s">
        <v>25</v>
      </c>
      <c r="E89" s="164" t="s">
        <v>98</v>
      </c>
      <c r="F89" s="165">
        <v>0</v>
      </c>
      <c r="G89" s="165">
        <v>30</v>
      </c>
      <c r="H89" s="170">
        <v>30</v>
      </c>
    </row>
    <row r="90" spans="1:8" s="166" customFormat="1" ht="56.25" customHeight="1">
      <c r="A90" s="167" t="s">
        <v>215</v>
      </c>
      <c r="B90" s="162" t="s">
        <v>51</v>
      </c>
      <c r="C90" s="163">
        <v>620</v>
      </c>
      <c r="D90" s="164" t="s">
        <v>25</v>
      </c>
      <c r="E90" s="164"/>
      <c r="F90" s="165">
        <v>0</v>
      </c>
      <c r="G90" s="165">
        <v>0</v>
      </c>
      <c r="H90" s="170">
        <v>0</v>
      </c>
    </row>
    <row r="91" spans="1:8" ht="102">
      <c r="A91" s="62" t="s">
        <v>97</v>
      </c>
      <c r="B91" s="63" t="s">
        <v>51</v>
      </c>
      <c r="C91" s="66">
        <v>620</v>
      </c>
      <c r="D91" s="56" t="s">
        <v>25</v>
      </c>
      <c r="E91" s="56" t="s">
        <v>100</v>
      </c>
      <c r="F91" s="65">
        <f>F92</f>
        <v>95.15</v>
      </c>
      <c r="G91" s="65">
        <f>G92</f>
        <v>179.6</v>
      </c>
      <c r="H91" s="65">
        <f>H92</f>
        <v>0</v>
      </c>
    </row>
    <row r="92" spans="1:8" ht="92.25" customHeight="1">
      <c r="A92" s="61" t="s">
        <v>102</v>
      </c>
      <c r="B92" s="53" t="s">
        <v>51</v>
      </c>
      <c r="C92" s="54">
        <v>620</v>
      </c>
      <c r="D92" s="55" t="s">
        <v>25</v>
      </c>
      <c r="E92" s="55" t="s">
        <v>101</v>
      </c>
      <c r="F92" s="50">
        <v>95.15</v>
      </c>
      <c r="G92" s="84">
        <v>179.6</v>
      </c>
      <c r="H92" s="46">
        <v>0</v>
      </c>
    </row>
    <row r="93" spans="1:8" ht="26.25">
      <c r="A93" s="38"/>
      <c r="B93" s="37"/>
      <c r="C93" s="37"/>
      <c r="D93" s="37"/>
      <c r="E93" s="37"/>
      <c r="F93" s="37"/>
      <c r="G93" s="37"/>
      <c r="H93" s="37"/>
    </row>
    <row r="94" spans="1:8" ht="26.25">
      <c r="A94" s="309" t="s">
        <v>13</v>
      </c>
      <c r="B94" s="310"/>
      <c r="C94" s="310"/>
      <c r="D94" s="310"/>
      <c r="E94" s="310"/>
      <c r="F94" s="310"/>
      <c r="G94" s="39"/>
      <c r="H94" s="37"/>
    </row>
    <row r="95" spans="1:8" ht="26.25">
      <c r="A95" s="309" t="s">
        <v>14</v>
      </c>
      <c r="B95" s="310"/>
      <c r="C95" s="310"/>
      <c r="D95" s="310"/>
      <c r="E95" s="310"/>
      <c r="F95" s="310"/>
      <c r="G95" s="39"/>
      <c r="H95" s="37"/>
    </row>
    <row r="96" spans="1:8" ht="26.25">
      <c r="A96" s="309" t="s">
        <v>15</v>
      </c>
      <c r="B96" s="310"/>
      <c r="C96" s="310"/>
      <c r="D96" s="310"/>
      <c r="E96" s="310"/>
      <c r="F96" s="310"/>
      <c r="G96" s="39"/>
      <c r="H96" s="37"/>
    </row>
    <row r="97" spans="1:8" ht="21">
      <c r="A97" s="36"/>
      <c r="B97" s="35"/>
      <c r="C97" s="35"/>
      <c r="D97" s="35"/>
      <c r="E97" s="35"/>
      <c r="F97" s="35"/>
      <c r="G97" s="35"/>
      <c r="H97" s="35"/>
    </row>
  </sheetData>
  <sheetProtection/>
  <mergeCells count="114">
    <mergeCell ref="A26:A27"/>
    <mergeCell ref="A33:A34"/>
    <mergeCell ref="A35:A36"/>
    <mergeCell ref="A47:A48"/>
    <mergeCell ref="B24:B25"/>
    <mergeCell ref="A2:F2"/>
    <mergeCell ref="F24:F25"/>
    <mergeCell ref="A8:F8"/>
    <mergeCell ref="A9:F9"/>
    <mergeCell ref="C11:E11"/>
    <mergeCell ref="A24:A25"/>
    <mergeCell ref="H17:H18"/>
    <mergeCell ref="C22:C23"/>
    <mergeCell ref="D22:D23"/>
    <mergeCell ref="E22:E23"/>
    <mergeCell ref="B22:B23"/>
    <mergeCell ref="H19:H20"/>
    <mergeCell ref="H24:H25"/>
    <mergeCell ref="G22:G23"/>
    <mergeCell ref="A19:A20"/>
    <mergeCell ref="E24:E25"/>
    <mergeCell ref="F19:F20"/>
    <mergeCell ref="D19:D20"/>
    <mergeCell ref="E19:E20"/>
    <mergeCell ref="F15:F16"/>
    <mergeCell ref="D24:D25"/>
    <mergeCell ref="A22:A23"/>
    <mergeCell ref="G17:G18"/>
    <mergeCell ref="F17:F18"/>
    <mergeCell ref="C15:C16"/>
    <mergeCell ref="F22:F23"/>
    <mergeCell ref="E17:E18"/>
    <mergeCell ref="D17:D18"/>
    <mergeCell ref="B19:B20"/>
    <mergeCell ref="A7:F7"/>
    <mergeCell ref="A17:A18"/>
    <mergeCell ref="A11:A12"/>
    <mergeCell ref="B11:B12"/>
    <mergeCell ref="A15:A16"/>
    <mergeCell ref="F11:H11"/>
    <mergeCell ref="C17:C18"/>
    <mergeCell ref="B17:B18"/>
    <mergeCell ref="H26:H27"/>
    <mergeCell ref="G33:G34"/>
    <mergeCell ref="H33:H34"/>
    <mergeCell ref="F33:F34"/>
    <mergeCell ref="E26:E27"/>
    <mergeCell ref="B26:B27"/>
    <mergeCell ref="B33:B34"/>
    <mergeCell ref="C33:C34"/>
    <mergeCell ref="C26:C27"/>
    <mergeCell ref="D26:D27"/>
    <mergeCell ref="A96:F96"/>
    <mergeCell ref="A80:A81"/>
    <mergeCell ref="B47:B48"/>
    <mergeCell ref="C47:C48"/>
    <mergeCell ref="D47:D48"/>
    <mergeCell ref="E47:E48"/>
    <mergeCell ref="A94:F94"/>
    <mergeCell ref="A95:F95"/>
    <mergeCell ref="A71:A72"/>
    <mergeCell ref="C71:C72"/>
    <mergeCell ref="A69:A70"/>
    <mergeCell ref="F69:F70"/>
    <mergeCell ref="B49:B50"/>
    <mergeCell ref="G69:G70"/>
    <mergeCell ref="H69:H70"/>
    <mergeCell ref="E69:E70"/>
    <mergeCell ref="D69:D70"/>
    <mergeCell ref="C69:C70"/>
    <mergeCell ref="B69:B70"/>
    <mergeCell ref="A49:A50"/>
    <mergeCell ref="G80:G81"/>
    <mergeCell ref="H80:H81"/>
    <mergeCell ref="F71:F72"/>
    <mergeCell ref="G71:G72"/>
    <mergeCell ref="H71:H72"/>
    <mergeCell ref="D71:D72"/>
    <mergeCell ref="B80:B81"/>
    <mergeCell ref="C80:C81"/>
    <mergeCell ref="D80:D81"/>
    <mergeCell ref="E80:E81"/>
    <mergeCell ref="F80:F81"/>
    <mergeCell ref="E71:E72"/>
    <mergeCell ref="B71:B72"/>
    <mergeCell ref="G47:G48"/>
    <mergeCell ref="H47:H48"/>
    <mergeCell ref="C49:C50"/>
    <mergeCell ref="D49:D50"/>
    <mergeCell ref="E49:E50"/>
    <mergeCell ref="F49:F50"/>
    <mergeCell ref="F47:F48"/>
    <mergeCell ref="G49:G50"/>
    <mergeCell ref="H49:H50"/>
    <mergeCell ref="B35:B36"/>
    <mergeCell ref="C35:C36"/>
    <mergeCell ref="D35:D36"/>
    <mergeCell ref="E35:E36"/>
    <mergeCell ref="F35:F36"/>
    <mergeCell ref="G19:G20"/>
    <mergeCell ref="G24:G25"/>
    <mergeCell ref="C19:C20"/>
    <mergeCell ref="F26:F27"/>
    <mergeCell ref="C24:C25"/>
    <mergeCell ref="H35:H36"/>
    <mergeCell ref="G35:G36"/>
    <mergeCell ref="D33:D34"/>
    <mergeCell ref="E33:E34"/>
    <mergeCell ref="G26:G27"/>
    <mergeCell ref="G15:G16"/>
    <mergeCell ref="H15:H16"/>
    <mergeCell ref="E15:E16"/>
    <mergeCell ref="D15:D16"/>
    <mergeCell ref="H22:H23"/>
  </mergeCells>
  <printOptions/>
  <pageMargins left="1.1811023622047245" right="0.3937007874015748" top="0.7874015748031497" bottom="0.7874015748031497" header="0" footer="0"/>
  <pageSetup firstPageNumber="30" useFirstPageNumber="1" fitToHeight="0" fitToWidth="1" horizontalDpi="600" verticalDpi="600" orientation="portrait" paperSize="9" scale="28" r:id="rId3"/>
  <headerFooter>
    <oddHeader>&amp;C&amp;20
</oddHeader>
  </headerFooter>
  <rowBreaks count="1" manualBreakCount="1">
    <brk id="4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view="pageBreakPreview" zoomScale="60" zoomScaleNormal="75" workbookViewId="0" topLeftCell="A76">
      <selection activeCell="A52" sqref="A52:H52"/>
    </sheetView>
  </sheetViews>
  <sheetFormatPr defaultColWidth="9.140625" defaultRowHeight="15"/>
  <cols>
    <col min="1" max="1" width="45.7109375" style="0" customWidth="1"/>
    <col min="2" max="2" width="34.28125" style="0" customWidth="1"/>
    <col min="4" max="4" width="16.421875" style="0" customWidth="1"/>
    <col min="5" max="5" width="18.140625" style="0" customWidth="1"/>
    <col min="6" max="6" width="15.7109375" style="0" customWidth="1"/>
    <col min="7" max="7" width="21.28125" style="0" customWidth="1"/>
    <col min="8" max="8" width="18.28125" style="0" customWidth="1"/>
    <col min="9" max="9" width="20.140625" style="0" hidden="1" customWidth="1"/>
    <col min="12" max="12" width="65.57421875" style="0" customWidth="1"/>
  </cols>
  <sheetData>
    <row r="1" spans="1:8" ht="18.75" customHeight="1">
      <c r="A1" s="108"/>
      <c r="B1" s="108"/>
      <c r="C1" s="108"/>
      <c r="D1" s="108"/>
      <c r="E1" s="108"/>
      <c r="F1" s="43" t="s">
        <v>209</v>
      </c>
      <c r="G1" s="107"/>
      <c r="H1" s="107"/>
    </row>
    <row r="2" spans="1:8" ht="15" customHeight="1">
      <c r="A2" s="108"/>
      <c r="B2" s="108"/>
      <c r="C2" s="108"/>
      <c r="D2" s="108"/>
      <c r="E2" s="108"/>
      <c r="F2" s="43" t="s">
        <v>162</v>
      </c>
      <c r="G2" s="107"/>
      <c r="H2" s="107"/>
    </row>
    <row r="3" spans="1:8" ht="15.75" customHeight="1">
      <c r="A3" s="108"/>
      <c r="B3" s="108"/>
      <c r="C3" s="108"/>
      <c r="D3" s="108"/>
      <c r="E3" s="108"/>
      <c r="F3" s="43" t="s">
        <v>52</v>
      </c>
      <c r="G3" s="107"/>
      <c r="H3" s="107"/>
    </row>
    <row r="4" spans="1:8" ht="18.75" customHeight="1">
      <c r="A4" s="108"/>
      <c r="B4" s="108"/>
      <c r="C4" s="108"/>
      <c r="D4" s="108"/>
      <c r="E4" s="108"/>
      <c r="F4" s="43" t="s">
        <v>210</v>
      </c>
      <c r="G4" s="107"/>
      <c r="H4" s="107"/>
    </row>
    <row r="5" ht="18.75">
      <c r="A5" s="1"/>
    </row>
    <row r="6" spans="1:8" ht="18.75">
      <c r="A6" s="372" t="s">
        <v>0</v>
      </c>
      <c r="B6" s="373"/>
      <c r="C6" s="373"/>
      <c r="D6" s="373"/>
      <c r="E6" s="373"/>
      <c r="F6" s="373"/>
      <c r="G6" s="373"/>
      <c r="H6" s="373"/>
    </row>
    <row r="7" spans="1:8" ht="18.75">
      <c r="A7" s="372" t="s">
        <v>211</v>
      </c>
      <c r="B7" s="373"/>
      <c r="C7" s="373"/>
      <c r="D7" s="373"/>
      <c r="E7" s="373"/>
      <c r="F7" s="373"/>
      <c r="G7" s="373"/>
      <c r="H7" s="373"/>
    </row>
    <row r="8" spans="1:8" ht="18.75">
      <c r="A8" s="372" t="s">
        <v>16</v>
      </c>
      <c r="B8" s="373"/>
      <c r="C8" s="373"/>
      <c r="D8" s="373"/>
      <c r="E8" s="373"/>
      <c r="F8" s="373"/>
      <c r="G8" s="373"/>
      <c r="H8" s="373"/>
    </row>
    <row r="9" ht="18.75">
      <c r="A9" s="2"/>
    </row>
    <row r="10" spans="1:8" ht="35.25" customHeight="1">
      <c r="A10" s="354" t="s">
        <v>1</v>
      </c>
      <c r="B10" s="354" t="s">
        <v>2</v>
      </c>
      <c r="C10" s="354" t="s">
        <v>3</v>
      </c>
      <c r="D10" s="354"/>
      <c r="E10" s="354"/>
      <c r="F10" s="354" t="s">
        <v>4</v>
      </c>
      <c r="G10" s="354"/>
      <c r="H10" s="354"/>
    </row>
    <row r="11" spans="1:8" ht="46.5" customHeight="1">
      <c r="A11" s="354"/>
      <c r="B11" s="354"/>
      <c r="C11" s="21" t="s">
        <v>5</v>
      </c>
      <c r="D11" s="21" t="s">
        <v>6</v>
      </c>
      <c r="E11" s="21" t="s">
        <v>7</v>
      </c>
      <c r="F11" s="21">
        <v>2020</v>
      </c>
      <c r="G11" s="21">
        <v>2021</v>
      </c>
      <c r="H11" s="21">
        <v>2022</v>
      </c>
    </row>
    <row r="12" spans="1:8" ht="30.7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</row>
    <row r="13" spans="1:8" ht="56.25" customHeight="1">
      <c r="A13" s="357" t="s">
        <v>8</v>
      </c>
      <c r="B13" s="357" t="s">
        <v>164</v>
      </c>
      <c r="C13" s="358" t="s">
        <v>141</v>
      </c>
      <c r="D13" s="361" t="s">
        <v>17</v>
      </c>
      <c r="E13" s="362" t="s">
        <v>67</v>
      </c>
      <c r="F13" s="363">
        <f>F15+F36+F79</f>
        <v>262492.18030000007</v>
      </c>
      <c r="G13" s="350">
        <f>G15+G36+G79+G73</f>
        <v>243336.87999999998</v>
      </c>
      <c r="H13" s="350">
        <f>H15+H36+H79</f>
        <v>231801.63</v>
      </c>
    </row>
    <row r="14" spans="1:8" ht="147.75" customHeight="1">
      <c r="A14" s="357"/>
      <c r="B14" s="360"/>
      <c r="C14" s="359"/>
      <c r="D14" s="359"/>
      <c r="E14" s="359"/>
      <c r="F14" s="359"/>
      <c r="G14" s="351"/>
      <c r="H14" s="351"/>
    </row>
    <row r="15" spans="1:8" s="116" customFormat="1" ht="91.5" customHeight="1">
      <c r="A15" s="105" t="s">
        <v>108</v>
      </c>
      <c r="B15" s="105" t="s">
        <v>114</v>
      </c>
      <c r="C15" s="105">
        <v>620</v>
      </c>
      <c r="D15" s="117" t="s">
        <v>32</v>
      </c>
      <c r="E15" s="118" t="s">
        <v>68</v>
      </c>
      <c r="F15" s="144">
        <f>F16+F25+F32</f>
        <v>81815.56</v>
      </c>
      <c r="G15" s="145">
        <f>G16+G25+G32</f>
        <v>67732.31</v>
      </c>
      <c r="H15" s="145">
        <f>H16+H25+H32</f>
        <v>65861</v>
      </c>
    </row>
    <row r="16" spans="1:8" s="119" customFormat="1" ht="99.75" customHeight="1">
      <c r="A16" s="105" t="s">
        <v>185</v>
      </c>
      <c r="B16" s="105" t="s">
        <v>11</v>
      </c>
      <c r="C16" s="105">
        <v>620</v>
      </c>
      <c r="D16" s="117" t="s">
        <v>23</v>
      </c>
      <c r="E16" s="118" t="s">
        <v>138</v>
      </c>
      <c r="F16" s="144">
        <f>F17+F23</f>
        <v>1395.42</v>
      </c>
      <c r="G16" s="145">
        <f>G17+G23</f>
        <v>980.51</v>
      </c>
      <c r="H16" s="145">
        <f>H17+H23</f>
        <v>0</v>
      </c>
    </row>
    <row r="17" spans="1:8" s="11" customFormat="1" ht="128.25" customHeight="1">
      <c r="A17" s="141" t="s">
        <v>167</v>
      </c>
      <c r="B17" s="141" t="s">
        <v>186</v>
      </c>
      <c r="C17" s="141">
        <v>620</v>
      </c>
      <c r="D17" s="141" t="s">
        <v>23</v>
      </c>
      <c r="E17" s="141" t="s">
        <v>157</v>
      </c>
      <c r="F17" s="201">
        <f>F18+F22</f>
        <v>848.4599999999999</v>
      </c>
      <c r="G17" s="201">
        <f>G18+G19+G22+G20+G21</f>
        <v>980.51</v>
      </c>
      <c r="H17" s="202">
        <f>H18+H22</f>
        <v>0</v>
      </c>
    </row>
    <row r="18" spans="1:8" s="11" customFormat="1" ht="130.5" customHeight="1">
      <c r="A18" s="127" t="s">
        <v>151</v>
      </c>
      <c r="B18" s="16" t="s">
        <v>51</v>
      </c>
      <c r="C18" s="21">
        <v>620</v>
      </c>
      <c r="D18" s="22" t="s">
        <v>23</v>
      </c>
      <c r="E18" s="12" t="s">
        <v>157</v>
      </c>
      <c r="F18" s="121">
        <f>462.2-115.76</f>
        <v>346.44</v>
      </c>
      <c r="G18" s="133">
        <v>0</v>
      </c>
      <c r="H18" s="133">
        <v>0</v>
      </c>
    </row>
    <row r="19" spans="1:8" s="198" customFormat="1" ht="83.25" customHeight="1">
      <c r="A19" s="184" t="s">
        <v>249</v>
      </c>
      <c r="B19" s="185" t="s">
        <v>51</v>
      </c>
      <c r="C19" s="186">
        <v>620</v>
      </c>
      <c r="D19" s="263" t="s">
        <v>23</v>
      </c>
      <c r="E19" s="187" t="s">
        <v>157</v>
      </c>
      <c r="F19" s="191">
        <v>0</v>
      </c>
      <c r="G19" s="189">
        <f>912.72-173.16</f>
        <v>739.5600000000001</v>
      </c>
      <c r="H19" s="189">
        <v>0</v>
      </c>
    </row>
    <row r="20" spans="1:8" s="100" customFormat="1" ht="83.25" customHeight="1">
      <c r="A20" s="184" t="s">
        <v>251</v>
      </c>
      <c r="B20" s="185" t="s">
        <v>51</v>
      </c>
      <c r="C20" s="186">
        <v>620</v>
      </c>
      <c r="D20" s="187" t="s">
        <v>23</v>
      </c>
      <c r="E20" s="187" t="s">
        <v>157</v>
      </c>
      <c r="F20" s="191">
        <v>0</v>
      </c>
      <c r="G20" s="189">
        <v>103.65</v>
      </c>
      <c r="H20" s="189">
        <v>0</v>
      </c>
    </row>
    <row r="21" spans="1:8" s="198" customFormat="1" ht="83.25" customHeight="1">
      <c r="A21" s="184" t="s">
        <v>252</v>
      </c>
      <c r="B21" s="185" t="s">
        <v>51</v>
      </c>
      <c r="C21" s="186">
        <v>620</v>
      </c>
      <c r="D21" s="187" t="s">
        <v>23</v>
      </c>
      <c r="E21" s="187" t="s">
        <v>157</v>
      </c>
      <c r="F21" s="191">
        <v>0</v>
      </c>
      <c r="G21" s="189">
        <f>139.02-1.72</f>
        <v>137.3</v>
      </c>
      <c r="H21" s="189">
        <v>0</v>
      </c>
    </row>
    <row r="22" spans="1:8" s="100" customFormat="1" ht="75" customHeight="1">
      <c r="A22" s="127" t="s">
        <v>152</v>
      </c>
      <c r="B22" s="16" t="s">
        <v>51</v>
      </c>
      <c r="C22" s="21">
        <v>620</v>
      </c>
      <c r="D22" s="22" t="s">
        <v>23</v>
      </c>
      <c r="E22" s="12" t="s">
        <v>157</v>
      </c>
      <c r="F22" s="121">
        <f>557.81-55.79</f>
        <v>502.0199999999999</v>
      </c>
      <c r="G22" s="133">
        <v>0</v>
      </c>
      <c r="H22" s="133">
        <v>0</v>
      </c>
    </row>
    <row r="23" spans="1:8" ht="140.25" customHeight="1">
      <c r="A23" s="127" t="s">
        <v>169</v>
      </c>
      <c r="B23" s="16" t="s">
        <v>51</v>
      </c>
      <c r="C23" s="21">
        <v>620</v>
      </c>
      <c r="D23" s="22" t="s">
        <v>23</v>
      </c>
      <c r="E23" s="12" t="s">
        <v>158</v>
      </c>
      <c r="F23" s="121">
        <f>F24</f>
        <v>546.96</v>
      </c>
      <c r="G23" s="133">
        <v>0</v>
      </c>
      <c r="H23" s="133">
        <v>0</v>
      </c>
    </row>
    <row r="24" spans="1:8" ht="66.75" customHeight="1">
      <c r="A24" s="127" t="s">
        <v>154</v>
      </c>
      <c r="B24" s="16" t="s">
        <v>51</v>
      </c>
      <c r="C24" s="21">
        <v>620</v>
      </c>
      <c r="D24" s="22" t="s">
        <v>23</v>
      </c>
      <c r="E24" s="12" t="s">
        <v>158</v>
      </c>
      <c r="F24" s="121">
        <v>546.96</v>
      </c>
      <c r="G24" s="133">
        <v>0</v>
      </c>
      <c r="H24" s="133">
        <v>0</v>
      </c>
    </row>
    <row r="25" spans="1:8" ht="111.75" customHeight="1">
      <c r="A25" s="120" t="s">
        <v>165</v>
      </c>
      <c r="B25" s="115" t="s">
        <v>51</v>
      </c>
      <c r="C25" s="21">
        <v>620</v>
      </c>
      <c r="D25" s="146" t="s">
        <v>47</v>
      </c>
      <c r="E25" s="12" t="s">
        <v>247</v>
      </c>
      <c r="F25" s="121">
        <f>F26</f>
        <v>78302.9</v>
      </c>
      <c r="G25" s="121">
        <f>G26</f>
        <v>66231.8</v>
      </c>
      <c r="H25" s="121">
        <f>H26</f>
        <v>65861</v>
      </c>
    </row>
    <row r="26" spans="1:8" ht="104.25" customHeight="1">
      <c r="A26" s="127" t="s">
        <v>181</v>
      </c>
      <c r="B26" s="16" t="s">
        <v>51</v>
      </c>
      <c r="C26" s="21">
        <v>620</v>
      </c>
      <c r="D26" s="22" t="s">
        <v>32</v>
      </c>
      <c r="E26" s="12" t="s">
        <v>119</v>
      </c>
      <c r="F26" s="121">
        <f>F27+F28+F30</f>
        <v>78302.9</v>
      </c>
      <c r="G26" s="133">
        <f>G27+G28+G30</f>
        <v>66231.8</v>
      </c>
      <c r="H26" s="133">
        <f>H27+H28+H30</f>
        <v>65861</v>
      </c>
    </row>
    <row r="27" spans="1:8" ht="179.25" customHeight="1">
      <c r="A27" s="127" t="s">
        <v>40</v>
      </c>
      <c r="B27" s="16" t="s">
        <v>51</v>
      </c>
      <c r="C27" s="21">
        <v>620</v>
      </c>
      <c r="D27" s="22" t="s">
        <v>43</v>
      </c>
      <c r="E27" s="12" t="s">
        <v>120</v>
      </c>
      <c r="F27" s="121">
        <f>65712.4+5816.7-100+5047</f>
        <v>76476.09999999999</v>
      </c>
      <c r="G27" s="133">
        <f>61750.1+1006.3</f>
        <v>62756.4</v>
      </c>
      <c r="H27" s="133">
        <f>61598.9+1003.9</f>
        <v>62602.8</v>
      </c>
    </row>
    <row r="28" spans="1:8" ht="88.5" customHeight="1">
      <c r="A28" s="375" t="s">
        <v>41</v>
      </c>
      <c r="B28" s="353" t="s">
        <v>51</v>
      </c>
      <c r="C28" s="354">
        <v>620</v>
      </c>
      <c r="D28" s="355">
        <v>1004</v>
      </c>
      <c r="E28" s="356" t="s">
        <v>120</v>
      </c>
      <c r="F28" s="376">
        <f>2845.2-1390.1</f>
        <v>1455.1</v>
      </c>
      <c r="G28" s="352">
        <v>3135.2</v>
      </c>
      <c r="H28" s="352">
        <v>2832.9</v>
      </c>
    </row>
    <row r="29" spans="1:8" s="100" customFormat="1" ht="75.75" customHeight="1">
      <c r="A29" s="375"/>
      <c r="B29" s="353"/>
      <c r="C29" s="354"/>
      <c r="D29" s="355"/>
      <c r="E29" s="356"/>
      <c r="F29" s="376"/>
      <c r="G29" s="352"/>
      <c r="H29" s="352"/>
    </row>
    <row r="30" spans="1:9" s="102" customFormat="1" ht="120" customHeight="1">
      <c r="A30" s="380" t="s">
        <v>42</v>
      </c>
      <c r="B30" s="353" t="s">
        <v>51</v>
      </c>
      <c r="C30" s="354">
        <v>620</v>
      </c>
      <c r="D30" s="356" t="s">
        <v>23</v>
      </c>
      <c r="E30" s="356" t="s">
        <v>120</v>
      </c>
      <c r="F30" s="376">
        <f>432-60.3</f>
        <v>371.7</v>
      </c>
      <c r="G30" s="352">
        <v>340.2</v>
      </c>
      <c r="H30" s="352">
        <v>425.3</v>
      </c>
      <c r="I30" s="142"/>
    </row>
    <row r="31" spans="1:9" s="102" customFormat="1" ht="24.75" customHeight="1">
      <c r="A31" s="380"/>
      <c r="B31" s="353"/>
      <c r="C31" s="354"/>
      <c r="D31" s="356"/>
      <c r="E31" s="356"/>
      <c r="F31" s="376"/>
      <c r="G31" s="352"/>
      <c r="H31" s="352"/>
      <c r="I31" s="102" t="s">
        <v>226</v>
      </c>
    </row>
    <row r="32" spans="1:8" s="100" customFormat="1" ht="91.5" customHeight="1">
      <c r="A32" s="218" t="s">
        <v>171</v>
      </c>
      <c r="B32" s="219" t="s">
        <v>51</v>
      </c>
      <c r="C32" s="220">
        <v>620</v>
      </c>
      <c r="D32" s="221" t="s">
        <v>23</v>
      </c>
      <c r="E32" s="221" t="s">
        <v>170</v>
      </c>
      <c r="F32" s="222">
        <f>F33+F34+F35</f>
        <v>2117.24</v>
      </c>
      <c r="G32" s="223">
        <f>G33+G34</f>
        <v>520</v>
      </c>
      <c r="H32" s="223">
        <f>H33+H34</f>
        <v>0</v>
      </c>
    </row>
    <row r="33" spans="1:8" s="166" customFormat="1" ht="111" customHeight="1">
      <c r="A33" s="190" t="s">
        <v>190</v>
      </c>
      <c r="B33" s="185" t="s">
        <v>51</v>
      </c>
      <c r="C33" s="186">
        <v>620</v>
      </c>
      <c r="D33" s="187" t="s">
        <v>23</v>
      </c>
      <c r="E33" s="187" t="s">
        <v>182</v>
      </c>
      <c r="F33" s="211">
        <v>1169</v>
      </c>
      <c r="G33" s="189">
        <v>0</v>
      </c>
      <c r="H33" s="189">
        <v>0</v>
      </c>
    </row>
    <row r="34" spans="1:8" s="99" customFormat="1" ht="174" customHeight="1">
      <c r="A34" s="206" t="s">
        <v>191</v>
      </c>
      <c r="B34" s="16" t="s">
        <v>51</v>
      </c>
      <c r="C34" s="204">
        <v>620</v>
      </c>
      <c r="D34" s="205" t="s">
        <v>23</v>
      </c>
      <c r="E34" s="204" t="s">
        <v>172</v>
      </c>
      <c r="F34" s="203">
        <v>720</v>
      </c>
      <c r="G34" s="133">
        <v>520</v>
      </c>
      <c r="H34" s="133">
        <v>0</v>
      </c>
    </row>
    <row r="35" spans="1:8" s="100" customFormat="1" ht="168.75" customHeight="1">
      <c r="A35" s="206" t="s">
        <v>196</v>
      </c>
      <c r="B35" s="16" t="s">
        <v>51</v>
      </c>
      <c r="C35" s="204">
        <v>620</v>
      </c>
      <c r="D35" s="205" t="s">
        <v>23</v>
      </c>
      <c r="E35" s="205" t="s">
        <v>204</v>
      </c>
      <c r="F35" s="212">
        <v>228.24</v>
      </c>
      <c r="G35" s="133">
        <v>0</v>
      </c>
      <c r="H35" s="133">
        <v>0</v>
      </c>
    </row>
    <row r="36" spans="1:8" s="10" customFormat="1" ht="153" customHeight="1">
      <c r="A36" s="147" t="s">
        <v>78</v>
      </c>
      <c r="B36" s="26" t="s">
        <v>115</v>
      </c>
      <c r="C36" s="27">
        <v>620</v>
      </c>
      <c r="D36" s="28" t="s">
        <v>27</v>
      </c>
      <c r="E36" s="29" t="s">
        <v>73</v>
      </c>
      <c r="F36" s="30">
        <f>F37+F39+F60+F67+F69</f>
        <v>170827.55730000004</v>
      </c>
      <c r="G36" s="30">
        <f>G37+G39+G60+G67+G69</f>
        <v>157926.43</v>
      </c>
      <c r="H36" s="30">
        <f>H37+H39+H60+H67+H69</f>
        <v>151881.46</v>
      </c>
    </row>
    <row r="37" spans="1:8" s="11" customFormat="1" ht="177.75" customHeight="1">
      <c r="A37" s="147" t="s">
        <v>37</v>
      </c>
      <c r="B37" s="26" t="s">
        <v>51</v>
      </c>
      <c r="C37" s="27">
        <v>620</v>
      </c>
      <c r="D37" s="28" t="s">
        <v>24</v>
      </c>
      <c r="E37" s="29" t="s">
        <v>75</v>
      </c>
      <c r="F37" s="30">
        <f>F38</f>
        <v>0</v>
      </c>
      <c r="G37" s="143">
        <f>G38</f>
        <v>0</v>
      </c>
      <c r="H37" s="143">
        <f>H38</f>
        <v>0</v>
      </c>
    </row>
    <row r="38" spans="1:8" s="11" customFormat="1" ht="159" customHeight="1">
      <c r="A38" s="127" t="s">
        <v>38</v>
      </c>
      <c r="B38" s="16" t="s">
        <v>51</v>
      </c>
      <c r="C38" s="21">
        <v>620</v>
      </c>
      <c r="D38" s="22" t="s">
        <v>24</v>
      </c>
      <c r="E38" s="12" t="s">
        <v>76</v>
      </c>
      <c r="F38" s="13">
        <v>0</v>
      </c>
      <c r="G38" s="133">
        <v>0</v>
      </c>
      <c r="H38" s="133">
        <v>0</v>
      </c>
    </row>
    <row r="39" spans="1:8" ht="126.75" customHeight="1">
      <c r="A39" s="127" t="s">
        <v>118</v>
      </c>
      <c r="B39" s="16" t="s">
        <v>51</v>
      </c>
      <c r="C39" s="21">
        <v>620</v>
      </c>
      <c r="D39" s="12" t="s">
        <v>24</v>
      </c>
      <c r="E39" s="12" t="s">
        <v>77</v>
      </c>
      <c r="F39" s="13">
        <f>F40+F41+F42+F43+F57</f>
        <v>7058.2503</v>
      </c>
      <c r="G39" s="13">
        <f>G40+G41+G42+G43+G57</f>
        <v>7310.8099999999995</v>
      </c>
      <c r="H39" s="13">
        <f>H40+H41+H42+H43+H57</f>
        <v>0</v>
      </c>
    </row>
    <row r="40" spans="1:8" ht="91.5" customHeight="1">
      <c r="A40" s="127" t="s">
        <v>173</v>
      </c>
      <c r="B40" s="16" t="s">
        <v>51</v>
      </c>
      <c r="C40" s="21">
        <v>620</v>
      </c>
      <c r="D40" s="12" t="s">
        <v>24</v>
      </c>
      <c r="E40" s="12" t="s">
        <v>79</v>
      </c>
      <c r="F40" s="13">
        <v>0</v>
      </c>
      <c r="G40" s="133">
        <v>0</v>
      </c>
      <c r="H40" s="133">
        <v>0</v>
      </c>
    </row>
    <row r="41" spans="1:8" ht="117" customHeight="1">
      <c r="A41" s="23" t="s">
        <v>174</v>
      </c>
      <c r="B41" s="16" t="s">
        <v>51</v>
      </c>
      <c r="C41" s="21">
        <v>620</v>
      </c>
      <c r="D41" s="12" t="s">
        <v>24</v>
      </c>
      <c r="E41" s="148" t="s">
        <v>80</v>
      </c>
      <c r="F41" s="121">
        <v>0</v>
      </c>
      <c r="G41" s="133">
        <v>0</v>
      </c>
      <c r="H41" s="133">
        <v>0</v>
      </c>
    </row>
    <row r="42" spans="1:8" s="6" customFormat="1" ht="102" customHeight="1">
      <c r="A42" s="23" t="s">
        <v>175</v>
      </c>
      <c r="B42" s="16" t="s">
        <v>51</v>
      </c>
      <c r="C42" s="21">
        <v>620</v>
      </c>
      <c r="D42" s="12" t="s">
        <v>24</v>
      </c>
      <c r="E42" s="148" t="s">
        <v>81</v>
      </c>
      <c r="F42" s="121">
        <v>0</v>
      </c>
      <c r="G42" s="133">
        <v>0</v>
      </c>
      <c r="H42" s="133">
        <v>0</v>
      </c>
    </row>
    <row r="43" spans="1:8" s="10" customFormat="1" ht="130.5" customHeight="1">
      <c r="A43" s="23" t="s">
        <v>180</v>
      </c>
      <c r="B43" s="16" t="s">
        <v>51</v>
      </c>
      <c r="C43" s="21">
        <v>620</v>
      </c>
      <c r="D43" s="12" t="s">
        <v>24</v>
      </c>
      <c r="E43" s="148" t="s">
        <v>82</v>
      </c>
      <c r="F43" s="121">
        <f>F45+F46+F50++F51+F53</f>
        <v>5990.4803</v>
      </c>
      <c r="G43" s="133">
        <f>G44+G45+G46+G47+G48+G49+G50+G51+G52+G53</f>
        <v>6780.03</v>
      </c>
      <c r="H43" s="133">
        <f>H45+H46+H50++H51+H53</f>
        <v>0</v>
      </c>
    </row>
    <row r="44" spans="1:8" s="198" customFormat="1" ht="72" customHeight="1" hidden="1">
      <c r="A44" s="253" t="s">
        <v>225</v>
      </c>
      <c r="B44" s="254" t="s">
        <v>51</v>
      </c>
      <c r="C44" s="255">
        <v>620</v>
      </c>
      <c r="D44" s="256" t="s">
        <v>24</v>
      </c>
      <c r="E44" s="259" t="s">
        <v>82</v>
      </c>
      <c r="F44" s="257">
        <v>0</v>
      </c>
      <c r="G44" s="258">
        <f>758.4-166.85-591.55</f>
        <v>0</v>
      </c>
      <c r="H44" s="258">
        <v>0</v>
      </c>
    </row>
    <row r="45" spans="1:8" s="10" customFormat="1" ht="108.75" customHeight="1">
      <c r="A45" s="184" t="s">
        <v>223</v>
      </c>
      <c r="B45" s="185" t="s">
        <v>51</v>
      </c>
      <c r="C45" s="186">
        <v>620</v>
      </c>
      <c r="D45" s="187" t="s">
        <v>24</v>
      </c>
      <c r="E45" s="213" t="s">
        <v>82</v>
      </c>
      <c r="F45" s="191">
        <f>1738.57348-339.02</f>
        <v>1399.55348</v>
      </c>
      <c r="G45" s="189">
        <v>400.37</v>
      </c>
      <c r="H45" s="189">
        <v>0</v>
      </c>
    </row>
    <row r="46" spans="1:8" s="198" customFormat="1" ht="93" customHeight="1">
      <c r="A46" s="184" t="s">
        <v>224</v>
      </c>
      <c r="B46" s="185" t="s">
        <v>51</v>
      </c>
      <c r="C46" s="186">
        <v>620</v>
      </c>
      <c r="D46" s="187" t="s">
        <v>24</v>
      </c>
      <c r="E46" s="213" t="s">
        <v>82</v>
      </c>
      <c r="F46" s="191">
        <v>929.33166</v>
      </c>
      <c r="G46" s="189">
        <f>1789.98+1.72</f>
        <v>1791.7</v>
      </c>
      <c r="H46" s="189">
        <v>0</v>
      </c>
    </row>
    <row r="47" spans="1:8" s="198" customFormat="1" ht="57.75" customHeight="1">
      <c r="A47" s="184" t="s">
        <v>231</v>
      </c>
      <c r="B47" s="185" t="s">
        <v>51</v>
      </c>
      <c r="C47" s="186">
        <v>620</v>
      </c>
      <c r="D47" s="187" t="s">
        <v>24</v>
      </c>
      <c r="E47" s="213" t="s">
        <v>82</v>
      </c>
      <c r="F47" s="191">
        <v>0</v>
      </c>
      <c r="G47" s="189">
        <f>599.01-87.45</f>
        <v>511.56</v>
      </c>
      <c r="H47" s="189">
        <v>0</v>
      </c>
    </row>
    <row r="48" spans="1:8" s="198" customFormat="1" ht="57.75" customHeight="1" hidden="1">
      <c r="A48" s="184" t="s">
        <v>232</v>
      </c>
      <c r="B48" s="185" t="s">
        <v>51</v>
      </c>
      <c r="C48" s="186">
        <v>620</v>
      </c>
      <c r="D48" s="187" t="s">
        <v>24</v>
      </c>
      <c r="E48" s="213" t="s">
        <v>82</v>
      </c>
      <c r="F48" s="191">
        <v>0</v>
      </c>
      <c r="G48" s="189">
        <f>1438.37-571.25-867.12</f>
        <v>0</v>
      </c>
      <c r="H48" s="189">
        <v>0</v>
      </c>
    </row>
    <row r="49" spans="1:8" s="198" customFormat="1" ht="116.25" customHeight="1">
      <c r="A49" s="184" t="s">
        <v>234</v>
      </c>
      <c r="B49" s="185" t="s">
        <v>51</v>
      </c>
      <c r="C49" s="186">
        <v>620</v>
      </c>
      <c r="D49" s="187" t="s">
        <v>24</v>
      </c>
      <c r="E49" s="213" t="s">
        <v>82</v>
      </c>
      <c r="F49" s="191">
        <v>0</v>
      </c>
      <c r="G49" s="189">
        <f>845.07-130.03</f>
        <v>715.0400000000001</v>
      </c>
      <c r="H49" s="189">
        <v>0</v>
      </c>
    </row>
    <row r="50" spans="1:8" ht="77.25" customHeight="1">
      <c r="A50" s="23" t="s">
        <v>146</v>
      </c>
      <c r="B50" s="16" t="s">
        <v>51</v>
      </c>
      <c r="C50" s="21">
        <v>620</v>
      </c>
      <c r="D50" s="12" t="s">
        <v>24</v>
      </c>
      <c r="E50" s="148" t="s">
        <v>82</v>
      </c>
      <c r="F50" s="121">
        <v>507.57653</v>
      </c>
      <c r="G50" s="133">
        <v>0</v>
      </c>
      <c r="H50" s="133">
        <v>0</v>
      </c>
    </row>
    <row r="51" spans="1:8" s="11" customFormat="1" ht="105" customHeight="1">
      <c r="A51" s="23" t="s">
        <v>147</v>
      </c>
      <c r="B51" s="16" t="s">
        <v>51</v>
      </c>
      <c r="C51" s="21">
        <v>620</v>
      </c>
      <c r="D51" s="12" t="s">
        <v>24</v>
      </c>
      <c r="E51" s="148" t="s">
        <v>82</v>
      </c>
      <c r="F51" s="121">
        <f>749.99863-258.48</f>
        <v>491.51863000000003</v>
      </c>
      <c r="G51" s="133">
        <v>0</v>
      </c>
      <c r="H51" s="133">
        <v>0</v>
      </c>
    </row>
    <row r="52" spans="1:8" s="198" customFormat="1" ht="66" customHeight="1">
      <c r="A52" s="184" t="s">
        <v>233</v>
      </c>
      <c r="B52" s="185" t="s">
        <v>51</v>
      </c>
      <c r="C52" s="186">
        <v>620</v>
      </c>
      <c r="D52" s="187" t="s">
        <v>24</v>
      </c>
      <c r="E52" s="213" t="s">
        <v>82</v>
      </c>
      <c r="F52" s="191">
        <v>0</v>
      </c>
      <c r="G52" s="189">
        <f>1488.56-0.32</f>
        <v>1488.24</v>
      </c>
      <c r="H52" s="189">
        <v>0</v>
      </c>
    </row>
    <row r="53" spans="1:8" s="80" customFormat="1" ht="78" customHeight="1">
      <c r="A53" s="23" t="s">
        <v>148</v>
      </c>
      <c r="B53" s="16" t="s">
        <v>51</v>
      </c>
      <c r="C53" s="21">
        <v>620</v>
      </c>
      <c r="D53" s="12" t="s">
        <v>24</v>
      </c>
      <c r="E53" s="148" t="s">
        <v>82</v>
      </c>
      <c r="F53" s="121">
        <f>F55+F56</f>
        <v>2662.5</v>
      </c>
      <c r="G53" s="133">
        <f>G54+G55+G56</f>
        <v>1873.12</v>
      </c>
      <c r="H53" s="133">
        <f>H55+H56</f>
        <v>0</v>
      </c>
    </row>
    <row r="54" spans="1:8" s="100" customFormat="1" ht="119.25" customHeight="1">
      <c r="A54" s="184" t="s">
        <v>235</v>
      </c>
      <c r="B54" s="185" t="s">
        <v>51</v>
      </c>
      <c r="C54" s="186">
        <v>620</v>
      </c>
      <c r="D54" s="187" t="s">
        <v>24</v>
      </c>
      <c r="E54" s="213" t="s">
        <v>82</v>
      </c>
      <c r="F54" s="191">
        <v>0</v>
      </c>
      <c r="G54" s="189">
        <v>1873.12</v>
      </c>
      <c r="H54" s="189">
        <v>0</v>
      </c>
    </row>
    <row r="55" spans="1:8" ht="96.75" customHeight="1">
      <c r="A55" s="23" t="s">
        <v>149</v>
      </c>
      <c r="B55" s="16" t="s">
        <v>51</v>
      </c>
      <c r="C55" s="21">
        <v>620</v>
      </c>
      <c r="D55" s="12" t="s">
        <v>24</v>
      </c>
      <c r="E55" s="148" t="s">
        <v>82</v>
      </c>
      <c r="F55" s="121">
        <v>1612.5</v>
      </c>
      <c r="G55" s="133">
        <v>0</v>
      </c>
      <c r="H55" s="133">
        <v>0</v>
      </c>
    </row>
    <row r="56" spans="1:8" s="166" customFormat="1" ht="96" customHeight="1">
      <c r="A56" s="184" t="s">
        <v>150</v>
      </c>
      <c r="B56" s="185" t="s">
        <v>51</v>
      </c>
      <c r="C56" s="186">
        <v>620</v>
      </c>
      <c r="D56" s="187" t="s">
        <v>24</v>
      </c>
      <c r="E56" s="187" t="s">
        <v>82</v>
      </c>
      <c r="F56" s="188">
        <f>1050+75-75</f>
        <v>1050</v>
      </c>
      <c r="G56" s="189">
        <v>0</v>
      </c>
      <c r="H56" s="189">
        <v>0</v>
      </c>
    </row>
    <row r="57" spans="1:8" s="11" customFormat="1" ht="114" customHeight="1">
      <c r="A57" s="23" t="s">
        <v>176</v>
      </c>
      <c r="B57" s="115" t="s">
        <v>51</v>
      </c>
      <c r="C57" s="21">
        <v>620</v>
      </c>
      <c r="D57" s="12" t="s">
        <v>24</v>
      </c>
      <c r="E57" s="12" t="s">
        <v>137</v>
      </c>
      <c r="F57" s="13">
        <f>F58</f>
        <v>1067.77</v>
      </c>
      <c r="G57" s="133">
        <f>G58+G59</f>
        <v>530.78</v>
      </c>
      <c r="H57" s="133">
        <f>H58</f>
        <v>0</v>
      </c>
    </row>
    <row r="58" spans="1:8" s="11" customFormat="1" ht="78.75" customHeight="1">
      <c r="A58" s="23" t="s">
        <v>153</v>
      </c>
      <c r="B58" s="16" t="s">
        <v>51</v>
      </c>
      <c r="C58" s="21">
        <v>620</v>
      </c>
      <c r="D58" s="12" t="s">
        <v>24</v>
      </c>
      <c r="E58" s="12" t="s">
        <v>137</v>
      </c>
      <c r="F58" s="13">
        <v>1067.77</v>
      </c>
      <c r="G58" s="133">
        <v>0</v>
      </c>
      <c r="H58" s="133">
        <v>0</v>
      </c>
    </row>
    <row r="59" spans="1:8" s="100" customFormat="1" ht="78.75" customHeight="1">
      <c r="A59" s="23" t="s">
        <v>248</v>
      </c>
      <c r="B59" s="16" t="s">
        <v>51</v>
      </c>
      <c r="C59" s="21">
        <v>620</v>
      </c>
      <c r="D59" s="12" t="s">
        <v>24</v>
      </c>
      <c r="E59" s="12" t="s">
        <v>137</v>
      </c>
      <c r="F59" s="13">
        <v>0</v>
      </c>
      <c r="G59" s="133">
        <v>530.78</v>
      </c>
      <c r="H59" s="133">
        <v>0</v>
      </c>
    </row>
    <row r="60" spans="1:8" s="11" customFormat="1" ht="93.75" customHeight="1">
      <c r="A60" s="23" t="s">
        <v>121</v>
      </c>
      <c r="B60" s="16" t="s">
        <v>51</v>
      </c>
      <c r="C60" s="103">
        <v>620</v>
      </c>
      <c r="D60" s="12" t="s">
        <v>27</v>
      </c>
      <c r="E60" s="12" t="s">
        <v>122</v>
      </c>
      <c r="F60" s="13">
        <f>F61+F65+F66</f>
        <v>154097.60700000002</v>
      </c>
      <c r="G60" s="133">
        <f>G61</f>
        <v>140669.73</v>
      </c>
      <c r="H60" s="133">
        <f>H61</f>
        <v>142068.03</v>
      </c>
    </row>
    <row r="61" spans="1:8" ht="93.75">
      <c r="A61" s="23" t="s">
        <v>177</v>
      </c>
      <c r="B61" s="16" t="s">
        <v>51</v>
      </c>
      <c r="C61" s="21">
        <v>620</v>
      </c>
      <c r="D61" s="12" t="s">
        <v>24</v>
      </c>
      <c r="E61" s="12" t="s">
        <v>123</v>
      </c>
      <c r="F61" s="13">
        <f>F62+F63+F64</f>
        <v>154097.60700000002</v>
      </c>
      <c r="G61" s="13">
        <f>G62+G63+G64+G66</f>
        <v>140669.73</v>
      </c>
      <c r="H61" s="13">
        <f>H62+H63+H64+H66</f>
        <v>142068.03</v>
      </c>
    </row>
    <row r="62" spans="1:8" ht="162.75" customHeight="1">
      <c r="A62" s="23" t="s">
        <v>39</v>
      </c>
      <c r="B62" s="16" t="s">
        <v>51</v>
      </c>
      <c r="C62" s="103">
        <v>620</v>
      </c>
      <c r="D62" s="12" t="s">
        <v>24</v>
      </c>
      <c r="E62" s="12" t="s">
        <v>123</v>
      </c>
      <c r="F62" s="214">
        <f>135041.48-1913.463+2361.79+273.4</f>
        <v>135763.20700000002</v>
      </c>
      <c r="G62" s="133">
        <v>126621.93</v>
      </c>
      <c r="H62" s="133">
        <v>127780.53</v>
      </c>
    </row>
    <row r="63" spans="1:8" ht="75">
      <c r="A63" s="23" t="s">
        <v>18</v>
      </c>
      <c r="B63" s="16" t="s">
        <v>51</v>
      </c>
      <c r="C63" s="104">
        <v>620</v>
      </c>
      <c r="D63" s="12">
        <v>1003</v>
      </c>
      <c r="E63" s="12" t="s">
        <v>123</v>
      </c>
      <c r="F63" s="13">
        <f>18760.4-4248.2+66.7</f>
        <v>14578.900000000001</v>
      </c>
      <c r="G63" s="133">
        <v>9292.2</v>
      </c>
      <c r="H63" s="133">
        <v>9551.2</v>
      </c>
    </row>
    <row r="64" spans="1:8" ht="113.25" customHeight="1">
      <c r="A64" s="23" t="s">
        <v>19</v>
      </c>
      <c r="B64" s="16" t="s">
        <v>51</v>
      </c>
      <c r="C64" s="104">
        <v>620</v>
      </c>
      <c r="D64" s="12" t="s">
        <v>27</v>
      </c>
      <c r="E64" s="12" t="s">
        <v>124</v>
      </c>
      <c r="F64" s="13">
        <f>4431.6-609.4-66.7</f>
        <v>3755.5000000000005</v>
      </c>
      <c r="G64" s="133">
        <v>4755.6</v>
      </c>
      <c r="H64" s="133">
        <v>4736.3</v>
      </c>
    </row>
    <row r="65" spans="1:12" s="198" customFormat="1" ht="2.25" customHeight="1">
      <c r="A65" s="184"/>
      <c r="B65" s="185"/>
      <c r="C65" s="215"/>
      <c r="D65" s="187"/>
      <c r="E65" s="187"/>
      <c r="F65" s="211"/>
      <c r="G65" s="211"/>
      <c r="H65" s="211"/>
      <c r="L65" s="199"/>
    </row>
    <row r="66" spans="1:12" s="198" customFormat="1" ht="0.75" customHeight="1" hidden="1">
      <c r="A66" s="184"/>
      <c r="B66" s="185"/>
      <c r="C66" s="215"/>
      <c r="D66" s="187"/>
      <c r="E66" s="216"/>
      <c r="F66" s="188"/>
      <c r="G66" s="189"/>
      <c r="H66" s="189"/>
      <c r="L66" s="199"/>
    </row>
    <row r="67" spans="1:8" ht="409.5">
      <c r="A67" s="120" t="s">
        <v>125</v>
      </c>
      <c r="B67" s="26" t="s">
        <v>51</v>
      </c>
      <c r="C67" s="27">
        <v>620</v>
      </c>
      <c r="D67" s="29" t="s">
        <v>24</v>
      </c>
      <c r="E67" s="149" t="s">
        <v>83</v>
      </c>
      <c r="F67" s="150">
        <f>F68</f>
        <v>5376.200000000001</v>
      </c>
      <c r="G67" s="143">
        <f>G68</f>
        <v>4996.3</v>
      </c>
      <c r="H67" s="143">
        <f>H68</f>
        <v>4996.3</v>
      </c>
    </row>
    <row r="68" spans="1:8" ht="378" customHeight="1">
      <c r="A68" s="23" t="s">
        <v>126</v>
      </c>
      <c r="B68" s="16" t="s">
        <v>51</v>
      </c>
      <c r="C68" s="21">
        <v>620</v>
      </c>
      <c r="D68" s="12" t="s">
        <v>24</v>
      </c>
      <c r="E68" s="148" t="s">
        <v>84</v>
      </c>
      <c r="F68" s="121">
        <f>5624.6-248.4</f>
        <v>5376.200000000001</v>
      </c>
      <c r="G68" s="133">
        <v>4996.3</v>
      </c>
      <c r="H68" s="133">
        <v>4996.3</v>
      </c>
    </row>
    <row r="69" spans="1:8" s="100" customFormat="1" ht="60" customHeight="1">
      <c r="A69" s="120" t="s">
        <v>198</v>
      </c>
      <c r="B69" s="16" t="s">
        <v>51</v>
      </c>
      <c r="C69" s="21">
        <v>620</v>
      </c>
      <c r="D69" s="12" t="s">
        <v>24</v>
      </c>
      <c r="E69" s="151" t="s">
        <v>199</v>
      </c>
      <c r="F69" s="150">
        <f>F70+F71+F72</f>
        <v>4295.5</v>
      </c>
      <c r="G69" s="150">
        <f>G70+G71+G72</f>
        <v>4949.589999999999</v>
      </c>
      <c r="H69" s="150">
        <f>H70+H71+H72</f>
        <v>4817.13</v>
      </c>
    </row>
    <row r="70" spans="1:12" s="100" customFormat="1" ht="162" customHeight="1">
      <c r="A70" s="23" t="s">
        <v>197</v>
      </c>
      <c r="B70" s="16" t="s">
        <v>51</v>
      </c>
      <c r="C70" s="152">
        <v>620</v>
      </c>
      <c r="D70" s="12" t="s">
        <v>24</v>
      </c>
      <c r="E70" s="153" t="s">
        <v>200</v>
      </c>
      <c r="F70" s="214">
        <v>1821.9</v>
      </c>
      <c r="G70" s="133">
        <v>0</v>
      </c>
      <c r="H70" s="133">
        <v>0</v>
      </c>
      <c r="L70" s="207"/>
    </row>
    <row r="71" spans="1:12" s="100" customFormat="1" ht="162" customHeight="1">
      <c r="A71" s="23" t="s">
        <v>245</v>
      </c>
      <c r="B71" s="16" t="s">
        <v>51</v>
      </c>
      <c r="C71" s="152">
        <v>620</v>
      </c>
      <c r="D71" s="12" t="s">
        <v>24</v>
      </c>
      <c r="E71" s="153" t="s">
        <v>217</v>
      </c>
      <c r="F71" s="230">
        <v>0</v>
      </c>
      <c r="G71" s="133">
        <v>0</v>
      </c>
      <c r="H71" s="133">
        <v>0</v>
      </c>
      <c r="L71" s="207"/>
    </row>
    <row r="72" spans="1:12" s="100" customFormat="1" ht="162" customHeight="1">
      <c r="A72" s="23" t="s">
        <v>246</v>
      </c>
      <c r="B72" s="16" t="s">
        <v>51</v>
      </c>
      <c r="C72" s="152">
        <v>620</v>
      </c>
      <c r="D72" s="12" t="s">
        <v>24</v>
      </c>
      <c r="E72" s="153" t="s">
        <v>219</v>
      </c>
      <c r="F72" s="230">
        <v>2473.6000000000004</v>
      </c>
      <c r="G72" s="133">
        <f>5019.9-70.31</f>
        <v>4949.589999999999</v>
      </c>
      <c r="H72" s="133">
        <f>4995.1-177.97</f>
        <v>4817.13</v>
      </c>
      <c r="L72" s="207"/>
    </row>
    <row r="73" spans="1:8" s="100" customFormat="1" ht="87" customHeight="1">
      <c r="A73" s="120" t="s">
        <v>139</v>
      </c>
      <c r="B73" s="16" t="s">
        <v>51</v>
      </c>
      <c r="C73" s="152">
        <v>620</v>
      </c>
      <c r="D73" s="12" t="s">
        <v>31</v>
      </c>
      <c r="E73" s="153" t="s">
        <v>85</v>
      </c>
      <c r="F73" s="121">
        <f>F75+F77</f>
        <v>0</v>
      </c>
      <c r="G73" s="121">
        <f>G75+G77</f>
        <v>3598.27</v>
      </c>
      <c r="H73" s="121">
        <f>H75+H77</f>
        <v>0</v>
      </c>
    </row>
    <row r="74" spans="1:8" s="100" customFormat="1" ht="87" customHeight="1">
      <c r="A74" s="120" t="s">
        <v>109</v>
      </c>
      <c r="B74" s="16" t="s">
        <v>51</v>
      </c>
      <c r="C74" s="152">
        <v>620</v>
      </c>
      <c r="D74" s="12" t="s">
        <v>31</v>
      </c>
      <c r="E74" s="153" t="s">
        <v>88</v>
      </c>
      <c r="F74" s="121">
        <v>0</v>
      </c>
      <c r="G74" s="121">
        <f>G75+G77</f>
        <v>3598.27</v>
      </c>
      <c r="H74" s="121">
        <v>0</v>
      </c>
    </row>
    <row r="75" spans="1:8" s="100" customFormat="1" ht="149.25" customHeight="1">
      <c r="A75" s="23" t="s">
        <v>239</v>
      </c>
      <c r="B75" s="16" t="s">
        <v>51</v>
      </c>
      <c r="C75" s="152">
        <v>620</v>
      </c>
      <c r="D75" s="12" t="s">
        <v>31</v>
      </c>
      <c r="E75" s="153" t="s">
        <v>237</v>
      </c>
      <c r="F75" s="121">
        <f>F76</f>
        <v>0</v>
      </c>
      <c r="G75" s="121">
        <f>G76</f>
        <v>2762.67</v>
      </c>
      <c r="H75" s="121">
        <f>H76</f>
        <v>0</v>
      </c>
    </row>
    <row r="76" spans="1:8" s="100" customFormat="1" ht="68.25" customHeight="1">
      <c r="A76" s="184" t="s">
        <v>243</v>
      </c>
      <c r="B76" s="185" t="s">
        <v>51</v>
      </c>
      <c r="C76" s="217">
        <v>620</v>
      </c>
      <c r="D76" s="187" t="s">
        <v>31</v>
      </c>
      <c r="E76" s="153" t="s">
        <v>237</v>
      </c>
      <c r="F76" s="191">
        <v>0</v>
      </c>
      <c r="G76" s="189">
        <v>2762.67</v>
      </c>
      <c r="H76" s="189">
        <v>0</v>
      </c>
    </row>
    <row r="77" spans="1:8" s="100" customFormat="1" ht="149.25" customHeight="1">
      <c r="A77" s="23" t="s">
        <v>241</v>
      </c>
      <c r="B77" s="16" t="s">
        <v>51</v>
      </c>
      <c r="C77" s="152">
        <v>620</v>
      </c>
      <c r="D77" s="12" t="s">
        <v>31</v>
      </c>
      <c r="E77" s="153" t="s">
        <v>244</v>
      </c>
      <c r="F77" s="121">
        <f>F78</f>
        <v>0</v>
      </c>
      <c r="G77" s="121">
        <f>G78</f>
        <v>835.6</v>
      </c>
      <c r="H77" s="121">
        <f>H78</f>
        <v>0</v>
      </c>
    </row>
    <row r="78" spans="1:8" s="100" customFormat="1" ht="83.25" customHeight="1">
      <c r="A78" s="23" t="s">
        <v>242</v>
      </c>
      <c r="B78" s="16" t="s">
        <v>51</v>
      </c>
      <c r="C78" s="152">
        <v>620</v>
      </c>
      <c r="D78" s="12" t="s">
        <v>31</v>
      </c>
      <c r="E78" s="153" t="s">
        <v>244</v>
      </c>
      <c r="F78" s="121">
        <v>0</v>
      </c>
      <c r="G78" s="133">
        <v>835.6</v>
      </c>
      <c r="H78" s="133">
        <v>0</v>
      </c>
    </row>
    <row r="79" spans="1:8" ht="46.5" customHeight="1">
      <c r="A79" s="368" t="s">
        <v>127</v>
      </c>
      <c r="B79" s="357" t="s">
        <v>144</v>
      </c>
      <c r="C79" s="370" t="s">
        <v>142</v>
      </c>
      <c r="D79" s="377" t="s">
        <v>33</v>
      </c>
      <c r="E79" s="378" t="s">
        <v>94</v>
      </c>
      <c r="F79" s="379">
        <f>F83+F88+F90</f>
        <v>9849.063</v>
      </c>
      <c r="G79" s="364">
        <f>G83+G88+G90+G81</f>
        <v>14079.869999999999</v>
      </c>
      <c r="H79" s="366">
        <f>H83+H88+H90</f>
        <v>14059.17</v>
      </c>
    </row>
    <row r="80" spans="1:8" ht="68.25" customHeight="1">
      <c r="A80" s="368"/>
      <c r="B80" s="369"/>
      <c r="C80" s="371"/>
      <c r="D80" s="371"/>
      <c r="E80" s="371"/>
      <c r="F80" s="371"/>
      <c r="G80" s="365"/>
      <c r="H80" s="367"/>
    </row>
    <row r="81" spans="1:8" s="100" customFormat="1" ht="68.25" customHeight="1">
      <c r="A81" s="120" t="s">
        <v>103</v>
      </c>
      <c r="B81" s="193" t="s">
        <v>51</v>
      </c>
      <c r="C81" s="370" t="s">
        <v>216</v>
      </c>
      <c r="D81" s="194"/>
      <c r="E81" s="194"/>
      <c r="F81" s="194"/>
      <c r="G81" s="228">
        <f>G82</f>
        <v>0</v>
      </c>
      <c r="H81" s="195"/>
    </row>
    <row r="82" spans="1:8" s="100" customFormat="1" ht="68.25" customHeight="1">
      <c r="A82" s="23" t="s">
        <v>215</v>
      </c>
      <c r="B82" s="193" t="s">
        <v>51</v>
      </c>
      <c r="C82" s="374"/>
      <c r="D82" s="194"/>
      <c r="E82" s="194"/>
      <c r="F82" s="196">
        <v>0</v>
      </c>
      <c r="G82" s="228">
        <v>0</v>
      </c>
      <c r="H82" s="197">
        <v>0</v>
      </c>
    </row>
    <row r="83" spans="1:9" ht="105.75" customHeight="1">
      <c r="A83" s="120" t="s">
        <v>128</v>
      </c>
      <c r="B83" s="154" t="s">
        <v>201</v>
      </c>
      <c r="C83" s="155" t="s">
        <v>141</v>
      </c>
      <c r="D83" s="156" t="s">
        <v>36</v>
      </c>
      <c r="E83" s="157" t="s">
        <v>136</v>
      </c>
      <c r="F83" s="158">
        <f>F84</f>
        <v>2183.763</v>
      </c>
      <c r="G83" s="159">
        <f>G84</f>
        <v>6471.87</v>
      </c>
      <c r="H83" s="159">
        <f>H84</f>
        <v>6451.17</v>
      </c>
      <c r="I83" s="159">
        <f>I84</f>
        <v>0</v>
      </c>
    </row>
    <row r="84" spans="1:8" ht="93.75">
      <c r="A84" s="23" t="s">
        <v>179</v>
      </c>
      <c r="B84" s="160" t="s">
        <v>51</v>
      </c>
      <c r="C84" s="21">
        <v>620</v>
      </c>
      <c r="D84" s="22" t="s">
        <v>36</v>
      </c>
      <c r="E84" s="12" t="s">
        <v>129</v>
      </c>
      <c r="F84" s="13">
        <f>F85+F86+F87</f>
        <v>2183.763</v>
      </c>
      <c r="G84" s="133">
        <f>G85+G86+G87</f>
        <v>6471.87</v>
      </c>
      <c r="H84" s="133">
        <f>H85+H86+H87</f>
        <v>6451.17</v>
      </c>
    </row>
    <row r="85" spans="1:8" ht="112.5">
      <c r="A85" s="24" t="s">
        <v>45</v>
      </c>
      <c r="B85" s="16" t="s">
        <v>51</v>
      </c>
      <c r="C85" s="21">
        <v>620</v>
      </c>
      <c r="D85" s="12" t="s">
        <v>36</v>
      </c>
      <c r="E85" s="12" t="s">
        <v>129</v>
      </c>
      <c r="F85" s="13">
        <f>175-112.5</f>
        <v>62.5</v>
      </c>
      <c r="G85" s="133">
        <v>300</v>
      </c>
      <c r="H85" s="133">
        <v>287.5</v>
      </c>
    </row>
    <row r="86" spans="1:8" ht="56.25">
      <c r="A86" s="24" t="s">
        <v>143</v>
      </c>
      <c r="B86" s="16" t="s">
        <v>145</v>
      </c>
      <c r="C86" s="21">
        <v>610</v>
      </c>
      <c r="D86" s="12" t="s">
        <v>25</v>
      </c>
      <c r="E86" s="12" t="s">
        <v>129</v>
      </c>
      <c r="F86" s="13">
        <f>160.5-40-12.7</f>
        <v>107.8</v>
      </c>
      <c r="G86" s="133">
        <v>171.9</v>
      </c>
      <c r="H86" s="133">
        <v>163.7</v>
      </c>
    </row>
    <row r="87" spans="1:8" s="100" customFormat="1" ht="84.75" customHeight="1">
      <c r="A87" s="24" t="s">
        <v>227</v>
      </c>
      <c r="B87" s="16" t="s">
        <v>145</v>
      </c>
      <c r="C87" s="21">
        <v>610</v>
      </c>
      <c r="D87" s="12" t="s">
        <v>25</v>
      </c>
      <c r="E87" s="12" t="s">
        <v>129</v>
      </c>
      <c r="F87" s="13">
        <v>2013.463</v>
      </c>
      <c r="G87" s="133">
        <v>5999.97</v>
      </c>
      <c r="H87" s="133">
        <v>5999.97</v>
      </c>
    </row>
    <row r="88" spans="1:8" ht="225">
      <c r="A88" s="25" t="s">
        <v>130</v>
      </c>
      <c r="B88" s="16" t="s">
        <v>51</v>
      </c>
      <c r="C88" s="27">
        <v>620</v>
      </c>
      <c r="D88" s="28">
        <v>1003</v>
      </c>
      <c r="E88" s="29" t="s">
        <v>132</v>
      </c>
      <c r="F88" s="30">
        <f>F89</f>
        <v>7655.3</v>
      </c>
      <c r="G88" s="30">
        <f>G89</f>
        <v>7608</v>
      </c>
      <c r="H88" s="30">
        <f>H89</f>
        <v>7608</v>
      </c>
    </row>
    <row r="89" spans="1:8" ht="168.75">
      <c r="A89" s="23" t="s">
        <v>131</v>
      </c>
      <c r="B89" s="16" t="s">
        <v>51</v>
      </c>
      <c r="C89" s="21">
        <v>620</v>
      </c>
      <c r="D89" s="22">
        <v>1003</v>
      </c>
      <c r="E89" s="12" t="s">
        <v>133</v>
      </c>
      <c r="F89" s="13">
        <v>7655.3</v>
      </c>
      <c r="G89" s="133">
        <v>7608</v>
      </c>
      <c r="H89" s="133">
        <v>7608</v>
      </c>
    </row>
    <row r="90" spans="1:8" ht="93.75">
      <c r="A90" s="31" t="s">
        <v>134</v>
      </c>
      <c r="B90" s="26" t="s">
        <v>51</v>
      </c>
      <c r="C90" s="27">
        <v>620</v>
      </c>
      <c r="D90" s="28">
        <v>1003</v>
      </c>
      <c r="E90" s="29" t="s">
        <v>135</v>
      </c>
      <c r="F90" s="30">
        <f>F91</f>
        <v>10</v>
      </c>
      <c r="G90" s="30">
        <f>G91</f>
        <v>0</v>
      </c>
      <c r="H90" s="30">
        <f>H91</f>
        <v>0</v>
      </c>
    </row>
    <row r="91" spans="1:8" ht="93.75">
      <c r="A91" s="24" t="s">
        <v>178</v>
      </c>
      <c r="B91" s="16" t="s">
        <v>51</v>
      </c>
      <c r="C91" s="21">
        <v>620</v>
      </c>
      <c r="D91" s="22">
        <v>1003</v>
      </c>
      <c r="E91" s="12" t="s">
        <v>228</v>
      </c>
      <c r="F91" s="13">
        <v>10</v>
      </c>
      <c r="G91" s="13">
        <v>0</v>
      </c>
      <c r="H91" s="13">
        <v>0</v>
      </c>
    </row>
    <row r="92" spans="1:8" ht="18.75">
      <c r="A92" s="17"/>
      <c r="B92" s="18"/>
      <c r="C92" s="19"/>
      <c r="D92" s="20"/>
      <c r="E92" s="20"/>
      <c r="F92" s="14"/>
      <c r="G92" s="14"/>
      <c r="H92" s="14"/>
    </row>
    <row r="93" ht="18.75">
      <c r="A93" s="1"/>
    </row>
    <row r="94" ht="18.75">
      <c r="A94" s="1"/>
    </row>
  </sheetData>
  <sheetProtection/>
  <mergeCells count="40">
    <mergeCell ref="C81:C82"/>
    <mergeCell ref="A28:A29"/>
    <mergeCell ref="C30:C31"/>
    <mergeCell ref="F28:F29"/>
    <mergeCell ref="D79:D80"/>
    <mergeCell ref="E79:E80"/>
    <mergeCell ref="F79:F80"/>
    <mergeCell ref="A30:A31"/>
    <mergeCell ref="E30:E31"/>
    <mergeCell ref="F30:F31"/>
    <mergeCell ref="G79:G80"/>
    <mergeCell ref="H79:H80"/>
    <mergeCell ref="A79:A80"/>
    <mergeCell ref="B79:B80"/>
    <mergeCell ref="C79:C80"/>
    <mergeCell ref="A6:H6"/>
    <mergeCell ref="A7:H7"/>
    <mergeCell ref="A8:H8"/>
    <mergeCell ref="G28:G29"/>
    <mergeCell ref="H28:H29"/>
    <mergeCell ref="A10:A11"/>
    <mergeCell ref="B10:B11"/>
    <mergeCell ref="C10:E10"/>
    <mergeCell ref="F10:H10"/>
    <mergeCell ref="A13:A14"/>
    <mergeCell ref="C13:C14"/>
    <mergeCell ref="B13:B14"/>
    <mergeCell ref="D13:D14"/>
    <mergeCell ref="E13:E14"/>
    <mergeCell ref="F13:F14"/>
    <mergeCell ref="G13:G14"/>
    <mergeCell ref="H13:H14"/>
    <mergeCell ref="H30:H31"/>
    <mergeCell ref="G30:G31"/>
    <mergeCell ref="B30:B31"/>
    <mergeCell ref="B28:B29"/>
    <mergeCell ref="C28:C29"/>
    <mergeCell ref="D28:D29"/>
    <mergeCell ref="E28:E29"/>
    <mergeCell ref="D30:D31"/>
  </mergeCells>
  <printOptions/>
  <pageMargins left="0.2362204724409449" right="0.2362204724409449" top="0.7480314960629921" bottom="0.7480314960629921" header="0.31496062992125984" footer="0.31496062992125984"/>
  <pageSetup firstPageNumber="33" useFirstPageNumber="1" fitToHeight="0" fitToWidth="1" horizontalDpi="600" verticalDpi="600" orientation="portrait" paperSize="9" scale="55" r:id="rId3"/>
  <rowBreaks count="5" manualBreakCount="5">
    <brk id="22" max="7" man="1"/>
    <brk id="42" max="255" man="1"/>
    <brk id="54" max="7" man="1"/>
    <brk id="66" max="7" man="1"/>
    <brk id="72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workbookViewId="0" topLeftCell="A25">
      <selection activeCell="H23" sqref="H23:H24"/>
    </sheetView>
  </sheetViews>
  <sheetFormatPr defaultColWidth="9.140625" defaultRowHeight="15"/>
  <cols>
    <col min="1" max="1" width="45.7109375" style="100" customWidth="1"/>
    <col min="2" max="2" width="34.28125" style="100" customWidth="1"/>
    <col min="3" max="3" width="9.140625" style="100" customWidth="1"/>
    <col min="4" max="4" width="16.421875" style="100" customWidth="1"/>
    <col min="5" max="5" width="18.140625" style="100" customWidth="1"/>
    <col min="6" max="6" width="15.7109375" style="100" customWidth="1"/>
    <col min="7" max="7" width="21.28125" style="100" customWidth="1"/>
    <col min="8" max="8" width="18.28125" style="100" customWidth="1"/>
    <col min="9" max="9" width="20.140625" style="100" hidden="1" customWidth="1"/>
    <col min="10" max="11" width="9.140625" style="100" customWidth="1"/>
    <col min="12" max="12" width="51.28125" style="100" customWidth="1"/>
    <col min="13" max="16384" width="9.140625" style="100" customWidth="1"/>
  </cols>
  <sheetData>
    <row r="1" spans="1:8" ht="18.75" customHeight="1">
      <c r="A1" s="108"/>
      <c r="B1" s="108"/>
      <c r="C1" s="108"/>
      <c r="D1" s="108"/>
      <c r="E1" s="108"/>
      <c r="F1" s="43" t="s">
        <v>221</v>
      </c>
      <c r="G1" s="107"/>
      <c r="H1" s="107"/>
    </row>
    <row r="2" spans="1:8" ht="15" customHeight="1">
      <c r="A2" s="108"/>
      <c r="B2" s="108"/>
      <c r="C2" s="108"/>
      <c r="D2" s="108"/>
      <c r="E2" s="108"/>
      <c r="F2" s="43" t="s">
        <v>162</v>
      </c>
      <c r="G2" s="107"/>
      <c r="H2" s="107"/>
    </row>
    <row r="3" spans="1:8" ht="15.75" customHeight="1">
      <c r="A3" s="108"/>
      <c r="B3" s="108"/>
      <c r="C3" s="108"/>
      <c r="D3" s="108"/>
      <c r="E3" s="108"/>
      <c r="F3" s="43" t="s">
        <v>52</v>
      </c>
      <c r="G3" s="107"/>
      <c r="H3" s="107"/>
    </row>
    <row r="4" spans="1:8" ht="18.75" customHeight="1">
      <c r="A4" s="108"/>
      <c r="B4" s="108"/>
      <c r="C4" s="108"/>
      <c r="D4" s="108"/>
      <c r="E4" s="108"/>
      <c r="F4" s="43" t="s">
        <v>210</v>
      </c>
      <c r="G4" s="107"/>
      <c r="H4" s="107"/>
    </row>
    <row r="5" ht="18.75">
      <c r="A5" s="1"/>
    </row>
    <row r="6" spans="1:8" ht="18.75">
      <c r="A6" s="372" t="s">
        <v>0</v>
      </c>
      <c r="B6" s="373"/>
      <c r="C6" s="373"/>
      <c r="D6" s="373"/>
      <c r="E6" s="373"/>
      <c r="F6" s="373"/>
      <c r="G6" s="373"/>
      <c r="H6" s="373"/>
    </row>
    <row r="7" spans="1:8" ht="18.75">
      <c r="A7" s="372" t="s">
        <v>220</v>
      </c>
      <c r="B7" s="373"/>
      <c r="C7" s="373"/>
      <c r="D7" s="373"/>
      <c r="E7" s="373"/>
      <c r="F7" s="373"/>
      <c r="G7" s="373"/>
      <c r="H7" s="373"/>
    </row>
    <row r="8" spans="1:8" ht="18.75">
      <c r="A8" s="372"/>
      <c r="B8" s="373"/>
      <c r="C8" s="373"/>
      <c r="D8" s="373"/>
      <c r="E8" s="373"/>
      <c r="F8" s="373"/>
      <c r="G8" s="373"/>
      <c r="H8" s="373"/>
    </row>
    <row r="9" ht="18.75">
      <c r="A9" s="2"/>
    </row>
    <row r="10" spans="1:8" ht="35.25" customHeight="1">
      <c r="A10" s="354" t="s">
        <v>1</v>
      </c>
      <c r="B10" s="354" t="s">
        <v>2</v>
      </c>
      <c r="C10" s="354" t="s">
        <v>3</v>
      </c>
      <c r="D10" s="354"/>
      <c r="E10" s="354"/>
      <c r="F10" s="354" t="s">
        <v>4</v>
      </c>
      <c r="G10" s="354"/>
      <c r="H10" s="354"/>
    </row>
    <row r="11" spans="1:8" ht="46.5" customHeight="1">
      <c r="A11" s="354"/>
      <c r="B11" s="354"/>
      <c r="C11" s="21" t="s">
        <v>5</v>
      </c>
      <c r="D11" s="21" t="s">
        <v>6</v>
      </c>
      <c r="E11" s="21" t="s">
        <v>7</v>
      </c>
      <c r="F11" s="21">
        <v>2020</v>
      </c>
      <c r="G11" s="21">
        <v>2021</v>
      </c>
      <c r="H11" s="21">
        <v>2022</v>
      </c>
    </row>
    <row r="12" spans="1:8" ht="30.7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</row>
    <row r="13" spans="1:8" ht="56.25" customHeight="1">
      <c r="A13" s="357" t="s">
        <v>8</v>
      </c>
      <c r="B13" s="357" t="s">
        <v>164</v>
      </c>
      <c r="C13" s="358" t="s">
        <v>141</v>
      </c>
      <c r="D13" s="361" t="s">
        <v>17</v>
      </c>
      <c r="E13" s="362" t="s">
        <v>67</v>
      </c>
      <c r="F13" s="363">
        <f>F15+F19+F28</f>
        <v>7065.7</v>
      </c>
      <c r="G13" s="363">
        <f>G15+G19+G28</f>
        <v>18467.260000000002</v>
      </c>
      <c r="H13" s="363">
        <f>H15+H19+H28</f>
        <v>18445.1</v>
      </c>
    </row>
    <row r="14" spans="1:8" ht="147.75" customHeight="1">
      <c r="A14" s="357"/>
      <c r="B14" s="360"/>
      <c r="C14" s="359"/>
      <c r="D14" s="359"/>
      <c r="E14" s="359"/>
      <c r="F14" s="359"/>
      <c r="G14" s="359"/>
      <c r="H14" s="359"/>
    </row>
    <row r="15" spans="1:8" s="116" customFormat="1" ht="91.5" customHeight="1">
      <c r="A15" s="105" t="s">
        <v>108</v>
      </c>
      <c r="B15" s="105" t="s">
        <v>114</v>
      </c>
      <c r="C15" s="105">
        <v>620</v>
      </c>
      <c r="D15" s="117" t="s">
        <v>32</v>
      </c>
      <c r="E15" s="118" t="s">
        <v>68</v>
      </c>
      <c r="F15" s="144">
        <f>F16+F17+F18</f>
        <v>0</v>
      </c>
      <c r="G15" s="145">
        <f>G16+G17+G18</f>
        <v>0</v>
      </c>
      <c r="H15" s="145">
        <f>H16+H17+H18</f>
        <v>0</v>
      </c>
    </row>
    <row r="16" spans="1:8" s="119" customFormat="1" ht="99.75" customHeight="1">
      <c r="A16" s="105" t="s">
        <v>185</v>
      </c>
      <c r="B16" s="105" t="s">
        <v>11</v>
      </c>
      <c r="C16" s="105">
        <v>620</v>
      </c>
      <c r="D16" s="117" t="s">
        <v>23</v>
      </c>
      <c r="E16" s="118" t="s">
        <v>138</v>
      </c>
      <c r="F16" s="144">
        <v>0</v>
      </c>
      <c r="G16" s="145">
        <v>0</v>
      </c>
      <c r="H16" s="145">
        <v>0</v>
      </c>
    </row>
    <row r="17" spans="1:8" ht="111.75" customHeight="1">
      <c r="A17" s="120" t="s">
        <v>165</v>
      </c>
      <c r="B17" s="115" t="s">
        <v>51</v>
      </c>
      <c r="C17" s="21">
        <v>620</v>
      </c>
      <c r="D17" s="146" t="s">
        <v>32</v>
      </c>
      <c r="E17" s="12" t="s">
        <v>119</v>
      </c>
      <c r="F17" s="121">
        <v>0</v>
      </c>
      <c r="G17" s="133">
        <v>0</v>
      </c>
      <c r="H17" s="133">
        <v>0</v>
      </c>
    </row>
    <row r="18" spans="1:8" ht="83.25" customHeight="1">
      <c r="A18" s="120" t="s">
        <v>171</v>
      </c>
      <c r="B18" s="16" t="s">
        <v>51</v>
      </c>
      <c r="C18" s="21">
        <v>620</v>
      </c>
      <c r="D18" s="12" t="s">
        <v>23</v>
      </c>
      <c r="E18" s="12" t="s">
        <v>170</v>
      </c>
      <c r="F18" s="121">
        <v>0</v>
      </c>
      <c r="G18" s="133">
        <v>0</v>
      </c>
      <c r="H18" s="133">
        <v>0</v>
      </c>
    </row>
    <row r="19" spans="1:8" ht="153" customHeight="1">
      <c r="A19" s="147" t="s">
        <v>78</v>
      </c>
      <c r="B19" s="26" t="s">
        <v>115</v>
      </c>
      <c r="C19" s="27">
        <v>620</v>
      </c>
      <c r="D19" s="28" t="s">
        <v>27</v>
      </c>
      <c r="E19" s="29" t="s">
        <v>73</v>
      </c>
      <c r="F19" s="30">
        <f>F20+F21+F22+F25+F26</f>
        <v>7065.7</v>
      </c>
      <c r="G19" s="30">
        <f>G20+G21+G22+G25+G26</f>
        <v>18467.260000000002</v>
      </c>
      <c r="H19" s="30">
        <f>H20+H21+H22+H25+H26</f>
        <v>18445.1</v>
      </c>
    </row>
    <row r="20" spans="1:8" ht="177.75" customHeight="1">
      <c r="A20" s="147" t="s">
        <v>37</v>
      </c>
      <c r="B20" s="26" t="s">
        <v>51</v>
      </c>
      <c r="C20" s="27">
        <v>620</v>
      </c>
      <c r="D20" s="28" t="s">
        <v>24</v>
      </c>
      <c r="E20" s="29" t="s">
        <v>75</v>
      </c>
      <c r="F20" s="30">
        <v>0</v>
      </c>
      <c r="G20" s="143">
        <v>0</v>
      </c>
      <c r="H20" s="143">
        <v>0</v>
      </c>
    </row>
    <row r="21" spans="1:8" ht="99" customHeight="1">
      <c r="A21" s="127" t="s">
        <v>118</v>
      </c>
      <c r="B21" s="16" t="s">
        <v>51</v>
      </c>
      <c r="C21" s="21">
        <v>620</v>
      </c>
      <c r="D21" s="12" t="s">
        <v>24</v>
      </c>
      <c r="E21" s="12" t="s">
        <v>77</v>
      </c>
      <c r="F21" s="13">
        <v>0</v>
      </c>
      <c r="G21" s="133">
        <v>0</v>
      </c>
      <c r="H21" s="133">
        <v>0</v>
      </c>
    </row>
    <row r="22" spans="1:8" ht="93.75" customHeight="1">
      <c r="A22" s="23" t="s">
        <v>121</v>
      </c>
      <c r="B22" s="16" t="s">
        <v>51</v>
      </c>
      <c r="C22" s="103">
        <v>620</v>
      </c>
      <c r="D22" s="12" t="s">
        <v>27</v>
      </c>
      <c r="E22" s="12" t="s">
        <v>199</v>
      </c>
      <c r="F22" s="13">
        <f>F23+F24</f>
        <v>7065.7</v>
      </c>
      <c r="G22" s="13">
        <f>G23+G24</f>
        <v>18467.260000000002</v>
      </c>
      <c r="H22" s="13">
        <f>H23+H24</f>
        <v>18445.1</v>
      </c>
    </row>
    <row r="23" spans="1:8" s="198" customFormat="1" ht="92.25" customHeight="1">
      <c r="A23" s="184" t="s">
        <v>213</v>
      </c>
      <c r="B23" s="185" t="s">
        <v>51</v>
      </c>
      <c r="C23" s="215">
        <v>620</v>
      </c>
      <c r="D23" s="187" t="s">
        <v>24</v>
      </c>
      <c r="E23" s="187" t="s">
        <v>217</v>
      </c>
      <c r="F23" s="211">
        <v>4042.7</v>
      </c>
      <c r="G23" s="211">
        <v>12128.1</v>
      </c>
      <c r="H23" s="211">
        <v>12128.1</v>
      </c>
    </row>
    <row r="24" spans="1:8" s="198" customFormat="1" ht="85.5" customHeight="1">
      <c r="A24" s="184" t="s">
        <v>214</v>
      </c>
      <c r="B24" s="185" t="s">
        <v>51</v>
      </c>
      <c r="C24" s="215">
        <v>620</v>
      </c>
      <c r="D24" s="187" t="s">
        <v>24</v>
      </c>
      <c r="E24" s="187" t="s">
        <v>219</v>
      </c>
      <c r="F24" s="188">
        <f>2984.8+38.2</f>
        <v>3023</v>
      </c>
      <c r="G24" s="189">
        <f>6529.1-189.94</f>
        <v>6339.160000000001</v>
      </c>
      <c r="H24" s="189">
        <f>6495-178</f>
        <v>6317</v>
      </c>
    </row>
    <row r="25" spans="1:8" ht="409.5">
      <c r="A25" s="120" t="s">
        <v>125</v>
      </c>
      <c r="B25" s="26" t="s">
        <v>51</v>
      </c>
      <c r="C25" s="27">
        <v>620</v>
      </c>
      <c r="D25" s="29" t="s">
        <v>24</v>
      </c>
      <c r="E25" s="149" t="s">
        <v>83</v>
      </c>
      <c r="F25" s="150">
        <v>0</v>
      </c>
      <c r="G25" s="143">
        <v>0</v>
      </c>
      <c r="H25" s="143">
        <v>0</v>
      </c>
    </row>
    <row r="26" spans="1:8" ht="60" customHeight="1">
      <c r="A26" s="120" t="s">
        <v>198</v>
      </c>
      <c r="B26" s="16" t="s">
        <v>51</v>
      </c>
      <c r="C26" s="21">
        <v>620</v>
      </c>
      <c r="D26" s="12" t="s">
        <v>24</v>
      </c>
      <c r="E26" s="151" t="s">
        <v>199</v>
      </c>
      <c r="F26" s="121">
        <v>0</v>
      </c>
      <c r="G26" s="121">
        <v>0</v>
      </c>
      <c r="H26" s="121">
        <v>0</v>
      </c>
    </row>
    <row r="27" spans="1:8" ht="101.25" customHeight="1">
      <c r="A27" s="120" t="s">
        <v>139</v>
      </c>
      <c r="B27" s="16" t="s">
        <v>51</v>
      </c>
      <c r="C27" s="152">
        <v>620</v>
      </c>
      <c r="D27" s="12" t="s">
        <v>24</v>
      </c>
      <c r="E27" s="153"/>
      <c r="F27" s="121">
        <v>0</v>
      </c>
      <c r="G27" s="121">
        <v>0</v>
      </c>
      <c r="H27" s="121">
        <v>0</v>
      </c>
    </row>
    <row r="28" spans="1:8" ht="46.5" customHeight="1">
      <c r="A28" s="368" t="s">
        <v>127</v>
      </c>
      <c r="B28" s="357" t="s">
        <v>144</v>
      </c>
      <c r="C28" s="370" t="s">
        <v>142</v>
      </c>
      <c r="D28" s="377" t="s">
        <v>33</v>
      </c>
      <c r="E28" s="378" t="s">
        <v>94</v>
      </c>
      <c r="F28" s="379">
        <v>0</v>
      </c>
      <c r="G28" s="366">
        <v>0</v>
      </c>
      <c r="H28" s="366">
        <v>0</v>
      </c>
    </row>
    <row r="29" spans="1:8" ht="48" customHeight="1">
      <c r="A29" s="368"/>
      <c r="B29" s="369"/>
      <c r="C29" s="371"/>
      <c r="D29" s="371"/>
      <c r="E29" s="371"/>
      <c r="F29" s="371"/>
      <c r="G29" s="367"/>
      <c r="H29" s="367"/>
    </row>
    <row r="30" spans="1:8" ht="105.75" customHeight="1">
      <c r="A30" s="120" t="s">
        <v>128</v>
      </c>
      <c r="B30" s="154" t="s">
        <v>201</v>
      </c>
      <c r="C30" s="155" t="s">
        <v>141</v>
      </c>
      <c r="D30" s="156" t="s">
        <v>36</v>
      </c>
      <c r="E30" s="157" t="s">
        <v>136</v>
      </c>
      <c r="F30" s="158">
        <v>0</v>
      </c>
      <c r="G30" s="159">
        <v>0</v>
      </c>
      <c r="H30" s="159">
        <v>0</v>
      </c>
    </row>
    <row r="31" spans="1:8" ht="225">
      <c r="A31" s="25" t="s">
        <v>130</v>
      </c>
      <c r="B31" s="16" t="s">
        <v>51</v>
      </c>
      <c r="C31" s="27">
        <v>620</v>
      </c>
      <c r="D31" s="28">
        <v>1003</v>
      </c>
      <c r="E31" s="29" t="s">
        <v>132</v>
      </c>
      <c r="F31" s="30">
        <v>0</v>
      </c>
      <c r="G31" s="30">
        <v>0</v>
      </c>
      <c r="H31" s="30">
        <v>0</v>
      </c>
    </row>
    <row r="32" spans="1:8" ht="93.75">
      <c r="A32" s="31" t="s">
        <v>134</v>
      </c>
      <c r="B32" s="26" t="s">
        <v>51</v>
      </c>
      <c r="C32" s="27">
        <v>620</v>
      </c>
      <c r="D32" s="28">
        <v>1003</v>
      </c>
      <c r="E32" s="29" t="s">
        <v>135</v>
      </c>
      <c r="F32" s="30">
        <v>0</v>
      </c>
      <c r="G32" s="30">
        <v>0</v>
      </c>
      <c r="H32" s="30">
        <v>0</v>
      </c>
    </row>
    <row r="33" spans="1:8" ht="18.75">
      <c r="A33" s="17"/>
      <c r="B33" s="18"/>
      <c r="C33" s="19"/>
      <c r="D33" s="20"/>
      <c r="E33" s="20"/>
      <c r="F33" s="14"/>
      <c r="G33" s="14"/>
      <c r="H33" s="14"/>
    </row>
    <row r="34" ht="18.75">
      <c r="A34" s="1"/>
    </row>
    <row r="35" ht="18.75">
      <c r="A35" s="1"/>
    </row>
  </sheetData>
  <sheetProtection/>
  <mergeCells count="23">
    <mergeCell ref="A6:H6"/>
    <mergeCell ref="A7:H7"/>
    <mergeCell ref="A8:H8"/>
    <mergeCell ref="A10:A11"/>
    <mergeCell ref="B10:B11"/>
    <mergeCell ref="C10:E10"/>
    <mergeCell ref="F10:H10"/>
    <mergeCell ref="A13:A14"/>
    <mergeCell ref="B13:B14"/>
    <mergeCell ref="C13:C14"/>
    <mergeCell ref="D13:D14"/>
    <mergeCell ref="E13:E14"/>
    <mergeCell ref="F13:F14"/>
    <mergeCell ref="G13:G14"/>
    <mergeCell ref="H13:H14"/>
    <mergeCell ref="A28:A29"/>
    <mergeCell ref="B28:B29"/>
    <mergeCell ref="C28:C29"/>
    <mergeCell ref="D28:D29"/>
    <mergeCell ref="E28:E29"/>
    <mergeCell ref="F28:F29"/>
    <mergeCell ref="G28:G29"/>
    <mergeCell ref="H28:H29"/>
  </mergeCells>
  <printOptions/>
  <pageMargins left="0.7" right="0.7" top="0.75" bottom="0.75" header="0.3" footer="0.3"/>
  <pageSetup horizontalDpi="600" verticalDpi="600" orientation="portrait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workbookViewId="0" topLeftCell="A1">
      <selection activeCell="B4" sqref="B4"/>
    </sheetView>
  </sheetViews>
  <sheetFormatPr defaultColWidth="9.140625" defaultRowHeight="15"/>
  <cols>
    <col min="1" max="1" width="35.00390625" style="0" customWidth="1"/>
    <col min="2" max="2" width="29.7109375" style="0" customWidth="1"/>
    <col min="4" max="4" width="14.421875" style="0" customWidth="1"/>
    <col min="5" max="5" width="16.421875" style="0" customWidth="1"/>
    <col min="6" max="6" width="15.57421875" style="0" customWidth="1"/>
    <col min="7" max="7" width="17.421875" style="0" customWidth="1"/>
    <col min="8" max="8" width="27.421875" style="0" customWidth="1"/>
  </cols>
  <sheetData>
    <row r="1" spans="1:8" ht="18.75" customHeight="1">
      <c r="A1" s="106"/>
      <c r="B1" s="106"/>
      <c r="C1" s="106"/>
      <c r="D1" s="106"/>
      <c r="E1" s="106"/>
      <c r="F1" s="43" t="s">
        <v>192</v>
      </c>
      <c r="G1" s="43"/>
      <c r="H1" s="100"/>
    </row>
    <row r="2" spans="1:8" ht="18.75" customHeight="1">
      <c r="A2" s="106"/>
      <c r="B2" s="106"/>
      <c r="C2" s="106"/>
      <c r="D2" s="106"/>
      <c r="E2" s="106"/>
      <c r="F2" s="43" t="s">
        <v>161</v>
      </c>
      <c r="G2" s="43"/>
      <c r="H2" s="100"/>
    </row>
    <row r="3" spans="1:8" ht="18" customHeight="1">
      <c r="A3" s="106"/>
      <c r="B3" s="106"/>
      <c r="C3" s="106"/>
      <c r="D3" s="106"/>
      <c r="E3" s="106"/>
      <c r="F3" s="43" t="s">
        <v>52</v>
      </c>
      <c r="G3" s="43"/>
      <c r="H3" s="100"/>
    </row>
    <row r="4" spans="1:8" s="11" customFormat="1" ht="18" customHeight="1">
      <c r="A4" s="106"/>
      <c r="B4" s="106"/>
      <c r="C4" s="106"/>
      <c r="D4" s="106"/>
      <c r="E4" s="106"/>
      <c r="F4" s="43" t="s">
        <v>210</v>
      </c>
      <c r="G4" s="43"/>
      <c r="H4" s="100"/>
    </row>
    <row r="5" spans="1:7" s="100" customFormat="1" ht="18" customHeight="1">
      <c r="A5" s="106"/>
      <c r="B5" s="106"/>
      <c r="C5" s="106"/>
      <c r="D5" s="106"/>
      <c r="E5" s="106"/>
      <c r="F5" s="43"/>
      <c r="G5" s="43"/>
    </row>
    <row r="6" spans="1:8" ht="18.75">
      <c r="A6" s="372" t="s">
        <v>0</v>
      </c>
      <c r="B6" s="392"/>
      <c r="C6" s="392"/>
      <c r="D6" s="392"/>
      <c r="E6" s="392"/>
      <c r="F6" s="392"/>
      <c r="G6" s="392"/>
      <c r="H6" s="392"/>
    </row>
    <row r="7" spans="1:8" ht="18.75">
      <c r="A7" s="394" t="s">
        <v>212</v>
      </c>
      <c r="B7" s="395"/>
      <c r="C7" s="395"/>
      <c r="D7" s="395"/>
      <c r="E7" s="395"/>
      <c r="F7" s="395"/>
      <c r="G7" s="395"/>
      <c r="H7" s="395"/>
    </row>
    <row r="8" spans="1:8" ht="18.75">
      <c r="A8" s="394" t="s">
        <v>20</v>
      </c>
      <c r="B8" s="395"/>
      <c r="C8" s="395"/>
      <c r="D8" s="395"/>
      <c r="E8" s="395"/>
      <c r="F8" s="395"/>
      <c r="G8" s="395"/>
      <c r="H8" s="395"/>
    </row>
    <row r="9" spans="1:8" ht="18.75">
      <c r="A9" s="101"/>
      <c r="B9" s="102"/>
      <c r="C9" s="102"/>
      <c r="D9" s="102"/>
      <c r="E9" s="102"/>
      <c r="F9" s="102"/>
      <c r="G9" s="102"/>
      <c r="H9" s="102"/>
    </row>
    <row r="10" spans="1:10" ht="21" customHeight="1">
      <c r="A10" s="393" t="s">
        <v>21</v>
      </c>
      <c r="B10" s="393" t="s">
        <v>2</v>
      </c>
      <c r="C10" s="393" t="s">
        <v>3</v>
      </c>
      <c r="D10" s="393"/>
      <c r="E10" s="393"/>
      <c r="F10" s="393" t="s">
        <v>4</v>
      </c>
      <c r="G10" s="393"/>
      <c r="H10" s="393"/>
      <c r="I10" s="390"/>
      <c r="J10" s="391"/>
    </row>
    <row r="11" spans="1:10" ht="62.25" customHeight="1">
      <c r="A11" s="393"/>
      <c r="B11" s="393"/>
      <c r="C11" s="103" t="s">
        <v>5</v>
      </c>
      <c r="D11" s="103" t="s">
        <v>6</v>
      </c>
      <c r="E11" s="103" t="s">
        <v>7</v>
      </c>
      <c r="F11" s="103">
        <v>2020</v>
      </c>
      <c r="G11" s="103">
        <v>2021</v>
      </c>
      <c r="H11" s="103">
        <v>2022</v>
      </c>
      <c r="I11" s="390"/>
      <c r="J11" s="391"/>
    </row>
    <row r="12" spans="1:10" ht="20.25" customHeight="1">
      <c r="A12" s="103">
        <v>1</v>
      </c>
      <c r="B12" s="103">
        <v>2</v>
      </c>
      <c r="C12" s="104">
        <v>3</v>
      </c>
      <c r="D12" s="104">
        <v>4</v>
      </c>
      <c r="E12" s="104">
        <v>5</v>
      </c>
      <c r="F12" s="104">
        <v>7</v>
      </c>
      <c r="G12" s="103">
        <v>8</v>
      </c>
      <c r="H12" s="104">
        <v>9</v>
      </c>
      <c r="I12" s="390"/>
      <c r="J12" s="391"/>
    </row>
    <row r="13" spans="1:10" ht="93.75" customHeight="1">
      <c r="A13" s="105" t="s">
        <v>8</v>
      </c>
      <c r="B13" s="128" t="s">
        <v>116</v>
      </c>
      <c r="C13" s="129">
        <v>620</v>
      </c>
      <c r="D13" s="130" t="s">
        <v>44</v>
      </c>
      <c r="E13" s="130" t="s">
        <v>67</v>
      </c>
      <c r="F13" s="131">
        <f>F14+F16+F18+F20+F25</f>
        <v>368315.06730000005</v>
      </c>
      <c r="G13" s="131">
        <f>G14+G16+G18+G20+G25</f>
        <v>357952.14999999997</v>
      </c>
      <c r="H13" s="131">
        <f>H14+H16+H18+H20+H25</f>
        <v>340058.23</v>
      </c>
      <c r="I13" s="390"/>
      <c r="J13" s="391"/>
    </row>
    <row r="14" spans="1:10" ht="15" customHeight="1">
      <c r="A14" s="388" t="s">
        <v>48</v>
      </c>
      <c r="B14" s="388" t="s">
        <v>117</v>
      </c>
      <c r="C14" s="401">
        <v>620</v>
      </c>
      <c r="D14" s="381" t="s">
        <v>47</v>
      </c>
      <c r="E14" s="381" t="s">
        <v>68</v>
      </c>
      <c r="F14" s="384">
        <f>'прил 3'!F17+'прил 4'!F15+'приложение 5'!F15</f>
        <v>115153.32</v>
      </c>
      <c r="G14" s="384">
        <f>'прил 3'!G17+'прил 4'!G15+'приложение 5'!G13</f>
        <v>116797.98000000001</v>
      </c>
      <c r="H14" s="384">
        <f>'прил 3'!H17+'прил 4'!H15+'приложение 5'!H13</f>
        <v>114930.1</v>
      </c>
      <c r="I14" s="390"/>
      <c r="J14" s="391"/>
    </row>
    <row r="15" spans="1:10" ht="118.5" customHeight="1">
      <c r="A15" s="388"/>
      <c r="B15" s="360"/>
      <c r="C15" s="382"/>
      <c r="D15" s="382"/>
      <c r="E15" s="382"/>
      <c r="F15" s="360"/>
      <c r="G15" s="360"/>
      <c r="H15" s="360"/>
      <c r="I15" s="390"/>
      <c r="J15" s="391"/>
    </row>
    <row r="16" spans="1:10" ht="32.25" customHeight="1">
      <c r="A16" s="380" t="s">
        <v>49</v>
      </c>
      <c r="B16" s="397" t="s">
        <v>117</v>
      </c>
      <c r="C16" s="385">
        <v>610</v>
      </c>
      <c r="D16" s="381" t="s">
        <v>27</v>
      </c>
      <c r="E16" s="387" t="s">
        <v>73</v>
      </c>
      <c r="F16" s="384">
        <f>'прил 3'!F42+'прил 4'!F36+'приложение 5'!F19</f>
        <v>218299.40430000005</v>
      </c>
      <c r="G16" s="384">
        <f>'прил 3'!G42+'прил 4'!G36</f>
        <v>196448.74</v>
      </c>
      <c r="H16" s="384">
        <f>'прил 3'!H42+'прил 4'!H36</f>
        <v>185338.76</v>
      </c>
      <c r="I16" s="390"/>
      <c r="J16" s="391"/>
    </row>
    <row r="17" spans="1:10" ht="168" customHeight="1">
      <c r="A17" s="402"/>
      <c r="B17" s="398"/>
      <c r="C17" s="386"/>
      <c r="D17" s="382"/>
      <c r="E17" s="382"/>
      <c r="F17" s="360"/>
      <c r="G17" s="360"/>
      <c r="H17" s="360"/>
      <c r="I17" s="390"/>
      <c r="J17" s="391"/>
    </row>
    <row r="18" spans="1:10" ht="114.75" customHeight="1">
      <c r="A18" s="353" t="s">
        <v>50</v>
      </c>
      <c r="B18" s="388" t="s">
        <v>116</v>
      </c>
      <c r="C18" s="389">
        <v>620</v>
      </c>
      <c r="D18" s="387" t="s">
        <v>34</v>
      </c>
      <c r="E18" s="387" t="s">
        <v>85</v>
      </c>
      <c r="F18" s="384">
        <f>'прил 3'!F69+'прил 4'!F73+'приложение 5'!F27</f>
        <v>18027.63</v>
      </c>
      <c r="G18" s="384">
        <f>'прил 3'!G69+'прил 4'!G73</f>
        <v>22815.760000000002</v>
      </c>
      <c r="H18" s="384">
        <f>'прил 3'!H69</f>
        <v>18100</v>
      </c>
      <c r="I18" s="5"/>
      <c r="J18" s="4"/>
    </row>
    <row r="19" spans="1:10" ht="115.5" customHeight="1">
      <c r="A19" s="403"/>
      <c r="B19" s="360"/>
      <c r="C19" s="382"/>
      <c r="D19" s="382"/>
      <c r="E19" s="382"/>
      <c r="F19" s="360"/>
      <c r="G19" s="360"/>
      <c r="H19" s="360"/>
      <c r="I19" s="5"/>
      <c r="J19" s="4"/>
    </row>
    <row r="20" spans="1:10" ht="15" customHeight="1">
      <c r="A20" s="380" t="s">
        <v>30</v>
      </c>
      <c r="B20" s="388" t="s">
        <v>117</v>
      </c>
      <c r="C20" s="401">
        <v>620</v>
      </c>
      <c r="D20" s="381" t="s">
        <v>25</v>
      </c>
      <c r="E20" s="381" t="s">
        <v>89</v>
      </c>
      <c r="F20" s="383">
        <f>'прил 3'!F80</f>
        <v>136</v>
      </c>
      <c r="G20" s="383">
        <f>'прил 3'!G80</f>
        <v>100</v>
      </c>
      <c r="H20" s="383">
        <f>'прил 3'!H80</f>
        <v>100</v>
      </c>
      <c r="I20" s="399"/>
      <c r="J20" s="400"/>
    </row>
    <row r="21" spans="1:10" ht="4.5" customHeight="1">
      <c r="A21" s="380"/>
      <c r="B21" s="360"/>
      <c r="C21" s="382"/>
      <c r="D21" s="382"/>
      <c r="E21" s="382"/>
      <c r="F21" s="360"/>
      <c r="G21" s="360"/>
      <c r="H21" s="360"/>
      <c r="I21" s="399"/>
      <c r="J21" s="400"/>
    </row>
    <row r="22" spans="1:10" ht="3" customHeight="1">
      <c r="A22" s="380"/>
      <c r="B22" s="360"/>
      <c r="C22" s="382"/>
      <c r="D22" s="382"/>
      <c r="E22" s="382"/>
      <c r="F22" s="360"/>
      <c r="G22" s="360"/>
      <c r="H22" s="360"/>
      <c r="I22" s="399"/>
      <c r="J22" s="400"/>
    </row>
    <row r="23" spans="1:10" ht="15.75" customHeight="1">
      <c r="A23" s="380"/>
      <c r="B23" s="360"/>
      <c r="C23" s="382"/>
      <c r="D23" s="382"/>
      <c r="E23" s="382"/>
      <c r="F23" s="360"/>
      <c r="G23" s="360"/>
      <c r="H23" s="360"/>
      <c r="I23" s="399"/>
      <c r="J23" s="400"/>
    </row>
    <row r="24" spans="1:10" ht="119.25" customHeight="1">
      <c r="A24" s="380"/>
      <c r="B24" s="360"/>
      <c r="C24" s="382"/>
      <c r="D24" s="382"/>
      <c r="E24" s="382"/>
      <c r="F24" s="360"/>
      <c r="G24" s="360"/>
      <c r="H24" s="360"/>
      <c r="I24" s="399"/>
      <c r="J24" s="400"/>
    </row>
    <row r="25" spans="1:10" ht="15" customHeight="1">
      <c r="A25" s="380" t="s">
        <v>29</v>
      </c>
      <c r="B25" s="397" t="s">
        <v>202</v>
      </c>
      <c r="C25" s="385" t="s">
        <v>141</v>
      </c>
      <c r="D25" s="381" t="s">
        <v>35</v>
      </c>
      <c r="E25" s="381" t="s">
        <v>94</v>
      </c>
      <c r="F25" s="383">
        <f>'прил 3'!F86+'прил 4'!F79+'приложение 5'!F28</f>
        <v>16698.713</v>
      </c>
      <c r="G25" s="383">
        <f>'прил 3'!G86+'прил 4'!G79</f>
        <v>21789.67</v>
      </c>
      <c r="H25" s="383">
        <f>'прил 3'!H86+'прил 4'!H79</f>
        <v>21589.37</v>
      </c>
      <c r="I25" s="390"/>
      <c r="J25" s="391"/>
    </row>
    <row r="26" spans="1:10" ht="118.5" customHeight="1">
      <c r="A26" s="380"/>
      <c r="B26" s="398"/>
      <c r="C26" s="386"/>
      <c r="D26" s="382"/>
      <c r="E26" s="382"/>
      <c r="F26" s="360"/>
      <c r="G26" s="360"/>
      <c r="H26" s="360"/>
      <c r="I26" s="390"/>
      <c r="J26" s="391"/>
    </row>
    <row r="27" ht="18.75">
      <c r="A27" s="1"/>
    </row>
    <row r="28" ht="20.25" customHeight="1">
      <c r="A28" s="1" t="s">
        <v>12</v>
      </c>
    </row>
    <row r="29" spans="1:8" ht="36" customHeight="1">
      <c r="A29" s="396" t="s">
        <v>13</v>
      </c>
      <c r="B29" s="373"/>
      <c r="C29" s="373"/>
      <c r="D29" s="373"/>
      <c r="E29" s="373"/>
      <c r="F29" s="373"/>
      <c r="G29" s="373"/>
      <c r="H29" s="373"/>
    </row>
    <row r="30" spans="1:8" ht="19.5" customHeight="1">
      <c r="A30" s="396" t="s">
        <v>14</v>
      </c>
      <c r="B30" s="373"/>
      <c r="C30" s="373"/>
      <c r="D30" s="373"/>
      <c r="E30" s="373"/>
      <c r="F30" s="373"/>
      <c r="G30" s="373"/>
      <c r="H30" s="373"/>
    </row>
    <row r="31" spans="1:8" ht="59.25" customHeight="1">
      <c r="A31" s="396" t="s">
        <v>22</v>
      </c>
      <c r="B31" s="373"/>
      <c r="C31" s="373"/>
      <c r="D31" s="373"/>
      <c r="E31" s="373"/>
      <c r="F31" s="373"/>
      <c r="G31" s="373"/>
      <c r="H31" s="373"/>
    </row>
    <row r="32" ht="18.75">
      <c r="A32" s="1"/>
    </row>
  </sheetData>
  <sheetProtection/>
  <mergeCells count="62">
    <mergeCell ref="A16:A17"/>
    <mergeCell ref="A18:A19"/>
    <mergeCell ref="I17:J17"/>
    <mergeCell ref="I16:J16"/>
    <mergeCell ref="I13:J13"/>
    <mergeCell ref="A14:A15"/>
    <mergeCell ref="I14:J14"/>
    <mergeCell ref="I15:J15"/>
    <mergeCell ref="B14:B15"/>
    <mergeCell ref="C14:C15"/>
    <mergeCell ref="D14:D15"/>
    <mergeCell ref="E14:E15"/>
    <mergeCell ref="F14:F15"/>
    <mergeCell ref="G14:G15"/>
    <mergeCell ref="H14:H15"/>
    <mergeCell ref="B16:B17"/>
    <mergeCell ref="H16:H17"/>
    <mergeCell ref="I20:I24"/>
    <mergeCell ref="A25:A26"/>
    <mergeCell ref="I25:J25"/>
    <mergeCell ref="I26:J26"/>
    <mergeCell ref="A20:A24"/>
    <mergeCell ref="J20:J24"/>
    <mergeCell ref="G20:G24"/>
    <mergeCell ref="H25:H26"/>
    <mergeCell ref="B20:B24"/>
    <mergeCell ref="C20:C24"/>
    <mergeCell ref="A29:H29"/>
    <mergeCell ref="A30:H30"/>
    <mergeCell ref="A31:H31"/>
    <mergeCell ref="B25:B26"/>
    <mergeCell ref="C25:C26"/>
    <mergeCell ref="D25:D26"/>
    <mergeCell ref="E25:E26"/>
    <mergeCell ref="F25:F26"/>
    <mergeCell ref="G25:G26"/>
    <mergeCell ref="I11:J11"/>
    <mergeCell ref="I12:J12"/>
    <mergeCell ref="A6:H6"/>
    <mergeCell ref="A10:A11"/>
    <mergeCell ref="A7:H7"/>
    <mergeCell ref="A8:H8"/>
    <mergeCell ref="B10:B11"/>
    <mergeCell ref="C10:E10"/>
    <mergeCell ref="F10:H10"/>
    <mergeCell ref="I10:J10"/>
    <mergeCell ref="B18:B19"/>
    <mergeCell ref="C18:C19"/>
    <mergeCell ref="D18:D19"/>
    <mergeCell ref="E18:E19"/>
    <mergeCell ref="F18:F19"/>
    <mergeCell ref="G18:G19"/>
    <mergeCell ref="D20:D24"/>
    <mergeCell ref="E20:E24"/>
    <mergeCell ref="F20:F24"/>
    <mergeCell ref="H18:H19"/>
    <mergeCell ref="C16:C17"/>
    <mergeCell ref="D16:D17"/>
    <mergeCell ref="E16:E17"/>
    <mergeCell ref="F16:F17"/>
    <mergeCell ref="G16:G17"/>
    <mergeCell ref="H20:H24"/>
  </mergeCells>
  <printOptions/>
  <pageMargins left="0.7086614173228347" right="0.7086614173228347" top="0.7480314960629921" bottom="0.7480314960629921" header="0.31496062992125984" footer="0.31496062992125984"/>
  <pageSetup firstPageNumber="39" useFirstPageNumber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workbookViewId="0" topLeftCell="A1">
      <selection activeCell="B9" sqref="B9"/>
    </sheetView>
  </sheetViews>
  <sheetFormatPr defaultColWidth="9.140625" defaultRowHeight="15"/>
  <cols>
    <col min="1" max="1" width="28.421875" style="34" customWidth="1"/>
    <col min="2" max="2" width="48.00390625" style="34" customWidth="1"/>
    <col min="3" max="3" width="15.8515625" style="34" customWidth="1"/>
    <col min="4" max="4" width="15.421875" style="34" customWidth="1"/>
    <col min="5" max="5" width="22.7109375" style="34" customWidth="1"/>
    <col min="6" max="6" width="48.28125" style="34" customWidth="1"/>
    <col min="7" max="16384" width="9.140625" style="34" customWidth="1"/>
  </cols>
  <sheetData>
    <row r="1" ht="32.25" customHeight="1">
      <c r="F1" s="43" t="s">
        <v>222</v>
      </c>
    </row>
    <row r="2" ht="18.75">
      <c r="F2" s="43" t="s">
        <v>53</v>
      </c>
    </row>
    <row r="3" ht="18.75">
      <c r="F3" s="43" t="s">
        <v>52</v>
      </c>
    </row>
    <row r="4" ht="18.75">
      <c r="F4" s="43" t="s">
        <v>210</v>
      </c>
    </row>
    <row r="6" spans="1:6" ht="18.75">
      <c r="A6" s="404" t="s">
        <v>54</v>
      </c>
      <c r="B6" s="405"/>
      <c r="C6" s="405"/>
      <c r="D6" s="405"/>
      <c r="E6" s="405"/>
      <c r="F6" s="405"/>
    </row>
    <row r="7" spans="1:6" ht="18.75" customHeight="1">
      <c r="A7" s="406" t="s">
        <v>55</v>
      </c>
      <c r="B7" s="44" t="s">
        <v>56</v>
      </c>
      <c r="C7" s="44" t="s">
        <v>57</v>
      </c>
      <c r="D7" s="44"/>
      <c r="E7" s="44"/>
      <c r="F7" s="44"/>
    </row>
    <row r="8" spans="1:6" ht="18.75">
      <c r="A8" s="407"/>
      <c r="B8" s="44"/>
      <c r="C8" s="44">
        <v>2020</v>
      </c>
      <c r="D8" s="44">
        <v>2021</v>
      </c>
      <c r="E8" s="44">
        <v>2022</v>
      </c>
      <c r="F8" s="44" t="s">
        <v>58</v>
      </c>
    </row>
    <row r="9" spans="1:6" ht="18.75">
      <c r="A9" s="407"/>
      <c r="B9" s="44" t="s">
        <v>59</v>
      </c>
      <c r="C9" s="45">
        <f>C10+C11+C12+C13</f>
        <v>368315.06730000005</v>
      </c>
      <c r="D9" s="45">
        <f>D10+D11+D12+D13</f>
        <v>357952.15</v>
      </c>
      <c r="E9" s="45">
        <f>E10+E11+E12+E13</f>
        <v>340058.23</v>
      </c>
      <c r="F9" s="45">
        <f>F10+F11+F12+F13</f>
        <v>1066325.4473</v>
      </c>
    </row>
    <row r="10" spans="1:6" ht="18.75">
      <c r="A10" s="407"/>
      <c r="B10" s="44" t="s">
        <v>60</v>
      </c>
      <c r="C10" s="45">
        <f>'прил 3'!F15</f>
        <v>98757.187</v>
      </c>
      <c r="D10" s="45">
        <f>'прил 3'!G15</f>
        <v>96148.01000000001</v>
      </c>
      <c r="E10" s="45">
        <f>'прил 3'!H15</f>
        <v>89811.5</v>
      </c>
      <c r="F10" s="45">
        <f>C10+D10+E10</f>
        <v>284716.69700000004</v>
      </c>
    </row>
    <row r="11" spans="1:6" ht="18.75">
      <c r="A11" s="407"/>
      <c r="B11" s="44" t="s">
        <v>61</v>
      </c>
      <c r="C11" s="45">
        <f>'прил 4'!F13</f>
        <v>262492.18030000007</v>
      </c>
      <c r="D11" s="45">
        <f>'прил 4'!G13</f>
        <v>243336.87999999998</v>
      </c>
      <c r="E11" s="45">
        <f>'прил 4'!H13</f>
        <v>231801.63</v>
      </c>
      <c r="F11" s="45">
        <f>C11+D11+E11</f>
        <v>737630.6903</v>
      </c>
    </row>
    <row r="12" spans="1:6" ht="18.75">
      <c r="A12" s="407"/>
      <c r="B12" s="44" t="s">
        <v>62</v>
      </c>
      <c r="C12" s="45">
        <f>'приложение 5'!F13</f>
        <v>7065.7</v>
      </c>
      <c r="D12" s="45">
        <f>'приложение 5'!G13</f>
        <v>18467.260000000002</v>
      </c>
      <c r="E12" s="45">
        <f>'приложение 5'!H13</f>
        <v>18445.1</v>
      </c>
      <c r="F12" s="45">
        <f>C12+D12+E12</f>
        <v>43978.06</v>
      </c>
    </row>
    <row r="13" spans="1:6" ht="18.75">
      <c r="A13" s="408"/>
      <c r="B13" s="44" t="s">
        <v>63</v>
      </c>
      <c r="C13" s="44">
        <v>0</v>
      </c>
      <c r="D13" s="44">
        <v>0</v>
      </c>
      <c r="E13" s="44">
        <v>0</v>
      </c>
      <c r="F13" s="44">
        <v>0</v>
      </c>
    </row>
  </sheetData>
  <sheetProtection/>
  <mergeCells count="2">
    <mergeCell ref="A6:F6"/>
    <mergeCell ref="A7:A13"/>
  </mergeCells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Stakheeva_EV</cp:lastModifiedBy>
  <cp:lastPrinted>2021-08-12T05:35:30Z</cp:lastPrinted>
  <dcterms:created xsi:type="dcterms:W3CDTF">2017-12-11T08:58:53Z</dcterms:created>
  <dcterms:modified xsi:type="dcterms:W3CDTF">2021-08-12T05:39:12Z</dcterms:modified>
  <cp:category/>
  <cp:version/>
  <cp:contentType/>
  <cp:contentStatus/>
</cp:coreProperties>
</file>