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000" activeTab="8"/>
  </bookViews>
  <sheets>
    <sheet name="1" sheetId="1" r:id="rId1"/>
    <sheet name="2" sheetId="2" r:id="rId2"/>
    <sheet name="3" sheetId="3" r:id="rId3"/>
    <sheet name="4" sheetId="4" r:id="rId4"/>
    <sheet name="Оценка целей и задач" sheetId="5" r:id="rId5"/>
    <sheet name="достигнутые результаты" sheetId="6" r:id="rId6"/>
    <sheet name="Целевые показатели" sheetId="7" r:id="rId7"/>
    <sheet name="Использование ассигнований_СМР" sheetId="8" r:id="rId8"/>
    <sheet name="Использование ассигнований_ГП" sheetId="9" r:id="rId9"/>
  </sheets>
  <definedNames>
    <definedName name="_xlnm.Print_Area" localSheetId="0">'1'!$A$1:$N$45</definedName>
    <definedName name="_xlnm.Print_Area" localSheetId="1">'2'!$A$1:$N$49</definedName>
    <definedName name="_xlnm.Print_Area" localSheetId="8">'Использование ассигнований_ГП'!$A$1:$F$55</definedName>
    <definedName name="_xlnm.Print_Area" localSheetId="7">'Использование ассигнований_СМР'!$A$1:$F$45</definedName>
    <definedName name="_xlnm.Print_Area" localSheetId="4">'Оценка целей и задач'!$A$1:$F$19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H10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обновление программы 1С Имущество</t>
        </r>
      </text>
    </comment>
    <comment ref="H11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Дороги - 123000 минусовали
Космонавтов. Северная, Вишневая, Школьная, пер.Школьный
общ.Халтурина 37 - 150000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из расчета 60 руб. за конверт</t>
        </r>
      </text>
    </comment>
    <comment ref="F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-7900 на взносы по капремонту</t>
        </r>
      </text>
    </comment>
    <comment ref="H18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оценка клуба ЗМИ</t>
        </r>
      </text>
    </comment>
    <comment ref="G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добавили дополнительно 
90117,33 руб. для Набиуллиной</t>
        </r>
      </text>
    </comment>
    <comment ref="H23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Трянин - 435 - 1 полуг
Савчук - 537- 3 кв
Осолихина - 508 - 1 полуг
Старцева - 519 - 2 полуг
Рудакова 231 - 1 полуг</t>
        </r>
      </text>
    </comment>
    <comment ref="G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164 взяли на ремонт крыши по Мира 12
</t>
        </r>
      </text>
    </comment>
    <comment ref="H24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на 3 квартал
Ленина, 25 - 250 тыс.руб.
Колхозная, 5 - 300 тыс.руб.</t>
        </r>
      </text>
    </comment>
    <comment ref="F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-10т.р. При уточнении бюджета в октябре 2016</t>
        </r>
      </text>
    </comment>
    <comment ref="G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+ 304,04 камеры с 2016 года4
+ 53,36 на НДС за продажу трактора
-139799 экономия с камер и НДС
взяли дополнительно с 2И130 - 1250,95
2И100 - 3349,05
</t>
        </r>
      </text>
    </comment>
    <comment ref="H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охрана ЗМИ 5,2*12</t>
        </r>
      </text>
    </comment>
    <comment ref="F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+30 т.р. На ремонт муниципальной квартиры на Демидовской 6а</t>
        </r>
      </text>
    </comment>
    <comment ref="H27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Уральская, 40 квартира косметика 50 тыс.руб.</t>
        </r>
      </text>
    </comment>
    <comment ref="G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Пользователь:
360 на ремонт крыши Мира 12 (сняли 164 со сноса и 196 с проектов планировки)
плюсом 300 тыс.руб. с проектов планировки
</t>
        </r>
      </text>
    </comment>
    <comment ref="F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-9 т.р. Экономия за приватизированные квартиры
+7900 на задолженность за февраль 2015</t>
        </r>
      </text>
    </comment>
    <comment ref="G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взяли дополнительно с 2И030 - 11000
2И130 - 5221,57
</t>
        </r>
      </text>
    </comment>
    <comment ref="H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расчета 8 р. 46 коп.</t>
        </r>
      </text>
    </comment>
    <comment ref="F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-7,2 остаток после оплаты по договору теплоснабжения за  муниципальные квартиры</t>
        </r>
      </text>
    </comment>
    <comment ref="H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свет, тепло + ремонт +СКС
</t>
        </r>
      </text>
    </comment>
    <comment ref="F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- 48 на  ремонт квартиры 30, программу Технокад 16, конверты 2 т.р.</t>
        </r>
      </text>
    </comment>
    <comment ref="F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+2 на конверты</t>
        </r>
      </text>
    </comment>
    <comment ref="F4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+16 на ПО  Технокад</t>
        </r>
      </text>
    </comment>
    <comment ref="G4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450- с 2016 года
450 - дополнительные средства
300 сняли для ремонта квартиры по Мира 12 с восстановлением на 2018 год
</t>
        </r>
      </text>
    </comment>
    <comment ref="G4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54,4 взяли на ремонт крыши по Мира 12
</t>
        </r>
      </text>
    </comment>
    <comment ref="H49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из расчета 6000 за 1 ЗУ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<sst xmlns="http://schemas.openxmlformats.org/spreadsheetml/2006/main" count="930" uniqueCount="348">
  <si>
    <t>№ п/п</t>
  </si>
  <si>
    <t xml:space="preserve">Подпрограмма 1 «Управление имуществом Суксунского муниципального района» </t>
  </si>
  <si>
    <t>1.1.</t>
  </si>
  <si>
    <t xml:space="preserve">Администрация Суксунского муниципального района </t>
  </si>
  <si>
    <t>1.1.1.</t>
  </si>
  <si>
    <t>Администрация Суксунского муниципального района</t>
  </si>
  <si>
    <t>1.1.2.</t>
  </si>
  <si>
    <t>1.2.</t>
  </si>
  <si>
    <t>1.2.1.</t>
  </si>
  <si>
    <t>1.3.</t>
  </si>
  <si>
    <t>1.3.1.</t>
  </si>
  <si>
    <t xml:space="preserve">Администрация Суксунского муниципального района; </t>
  </si>
  <si>
    <t>Управление муниципальными учреждениями Администрации Суксунского муниципального района</t>
  </si>
  <si>
    <t>1.3.2.</t>
  </si>
  <si>
    <t>2.1.</t>
  </si>
  <si>
    <t>2.1.1.</t>
  </si>
  <si>
    <t>2.2.</t>
  </si>
  <si>
    <t>2.2.1.</t>
  </si>
  <si>
    <t>2.2.2.</t>
  </si>
  <si>
    <t>Подпрограмма 3 «Управление имуществом Суксунского городского поселения»</t>
  </si>
  <si>
    <t>3.1.</t>
  </si>
  <si>
    <t>3.1.1.</t>
  </si>
  <si>
    <t>3.2.</t>
  </si>
  <si>
    <t>3.2.1.</t>
  </si>
  <si>
    <t>3.3.</t>
  </si>
  <si>
    <t>3.3.1.</t>
  </si>
  <si>
    <t>Подпрограмма 4 «Управление земельными ресурсами Суксунского городского поселения»</t>
  </si>
  <si>
    <t>4.1.</t>
  </si>
  <si>
    <t>4.1.1.</t>
  </si>
  <si>
    <t>4.2.</t>
  </si>
  <si>
    <t>4.2.1.</t>
  </si>
  <si>
    <t>Подпрограмма 5 «Обеспечение жилищного строительства на территории Суксунского городского поселения земельными участками»</t>
  </si>
  <si>
    <t>5.1.</t>
  </si>
  <si>
    <t>5.1.1.</t>
  </si>
  <si>
    <t>5.1.2.</t>
  </si>
  <si>
    <t xml:space="preserve">«Приложение 3
к муниципальной программе Суксунского муниципального района «Управление имуществом и земельными ресурсами Суксунского муниципального района»
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</si>
  <si>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</si>
  <si>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</si>
  <si>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</si>
  <si>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</si>
  <si>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</si>
  <si>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</si>
  <si>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</si>
  <si>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 xml:space="preserve"> Подпрограмма 2 «Управление земельными ресурсами Суксунского муниципального района»</t>
  </si>
  <si>
    <t xml:space="preserve">Муниципальная программа Суксунского муниципального района
«Управление имуществом и земельными ресурсами Суксунского муниципального района
</t>
  </si>
  <si>
    <t>Основное мероприятие1.1. Эффективный учет муниципального имущества</t>
  </si>
  <si>
    <t xml:space="preserve">Мероприятие 1.1.1.Совершенствование системы учета объектов муниципальной собственности </t>
  </si>
  <si>
    <t>Мероприятие 1.1.2. Проведение технической инвентаризации объектов недвижимого имущества</t>
  </si>
  <si>
    <t>Мероприятие 1.1.3. Оформление документации для постановки на бесхозяйный учет выявленных объектов</t>
  </si>
  <si>
    <t>Мероприятие 1.1.4. Государственная регистрация права муниципальной собственности</t>
  </si>
  <si>
    <t>Мероприятие 1.1.5. Передача отдельных объектов недвижимости в государственную собственность, в муниципальную собственность поселений района</t>
  </si>
  <si>
    <t>Мероприятие 1.1.6. Осуществление проверок сохранности и использования по назначению муниципального имущества</t>
  </si>
  <si>
    <t>Мероприятие 1.1.7. Претензионно-исковая работа с должниками</t>
  </si>
  <si>
    <t>Мероприятие 1.2.1. Проведение независимой оценки  рыночной стоимости объектов муниципальной собственности</t>
  </si>
  <si>
    <t>Мероприятие 1.2.2. Реализация преимущественного права на приобретение арендуемого имущества субъектами малого и среднего предпринимательства</t>
  </si>
  <si>
    <t>Мероприятие 1.2.3. Информирование о торгах по объектам муниципальной собственности</t>
  </si>
  <si>
    <t>Мероприятие 1.2.4. Приватизация имущества в соответствии с прогнозным планом приватизации</t>
  </si>
  <si>
    <t>Мероприятие 1.2.5. Вовлечение в гражданский оборот и реализация неиспользуемых (пустующих) помещений</t>
  </si>
  <si>
    <t>Мероприятие 1.2.6. Контроль за поступлением доходов от реализации имущества в бюджет района</t>
  </si>
  <si>
    <t>Основное мероприятие 1.2. Эффективное управление муниципальным имуществом</t>
  </si>
  <si>
    <t>Основное мероприятие 1.3. Обеспечение надлежащего использования и содержания муниципального имущества</t>
  </si>
  <si>
    <t>Мероприятие 1.3.1.Обеспечение содержания и обслуживания нежилого муниципального фонда объектов имущества, входящих в муниципальную казну</t>
  </si>
  <si>
    <t>Мероприятие 1.3.2. Осуществление взносов на капитальный ремонт жилого муниципального фонда, входящего в муниципальную казну</t>
  </si>
  <si>
    <t>Основное мероприятие 2.1. Эффективное управление земельными ресурсами</t>
  </si>
  <si>
    <t>Мероприятие 2.1.1. Проведение проверок соблюдения земельного законодательства в отношении физических и юридических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</si>
  <si>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Мероприятие 2.1.2. Информирование населения посредством СМИ о распоряжении земельными участками</t>
  </si>
  <si>
    <t>Основное мероприятие 2.2. Эффективное распоряжение земельными ресурсами</t>
  </si>
  <si>
    <t>Мероприятие 2.2.1. 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</si>
  <si>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2.2.2. Регистрация права собственности Суксунского муниципального района на земельные участки под объектами муниципальной собственности</t>
  </si>
  <si>
    <t>Мероприятие 2.2.3. Проведение независимой оценки земельных участков</t>
  </si>
  <si>
    <t>Мероприятие 2.2.4. Поведение работ по оформлению невостребованных земельных долей и признанию права муниципальной собственности на них</t>
  </si>
  <si>
    <t>Мероприятие 2.2.5. Контроль за поступлением доходов от продажи земельных участков в бюджет района</t>
  </si>
  <si>
    <t>Мероприятие 2.2.6. Контроль за поступлением арендной платы за земельные участки  в бюджет района</t>
  </si>
  <si>
    <t>Мероприятие 2.2.7. Осуществление претензионно-исковой работы с должниками</t>
  </si>
  <si>
    <t>Мероприятие 2.2.8. Проведение комплексных кадастровых работ</t>
  </si>
  <si>
    <t>Основное мерприятие 3.1. Эффективный учет муниципального имущества</t>
  </si>
  <si>
    <t>Мероприятие 3.1.1. Совершенствование системы учета муниципальной собственности</t>
  </si>
  <si>
    <t>Мероприятие 3.1.2. Проведение технической инвентаризации объектов недвижимого имущества</t>
  </si>
  <si>
    <t>Мероприятие 3.1.3. Оформление документации для постановки на бесхозяйный учет  выявленных объектов</t>
  </si>
  <si>
    <t>Мероприятие 3.1.4. Государственная регистрация права муниципальной собственности</t>
  </si>
  <si>
    <t>Мероприятие 3.1.5. Передача отдельных объектов недвижимости в государственную собственность, в муниципальную собственность района</t>
  </si>
  <si>
    <t>Мероприятие 3.1.6. Осуществление проверок сохранности и использования по назначению муниципального имущества, выявление излишнего, неиспользуемого или неэффективно используемого пользователями муниципального имущества</t>
  </si>
  <si>
    <t>Мероприятие 3.1.7. Претензионно-исковая работа с должниками</t>
  </si>
  <si>
    <t>Основное мероприятие 3.2. Эффективное управление муниципальным имуществом</t>
  </si>
  <si>
    <t>Мероприятие 3.2.1. Проведение независимой оценки  рыночной стоимости объектов муниципальной собственности</t>
  </si>
  <si>
    <t>Мероприятие 3.2.2. Информирование о торгах по объектам муниципальной собственности</t>
  </si>
  <si>
    <t>Мероприятие 3.2.3. Приватизация имущества в соответствии с прогнозным планом приватизации</t>
  </si>
  <si>
    <t>Мероприятие 3.2.4. Вовлечение в гражданский оборот и реализация неиспользуемых (пустующих) помещений</t>
  </si>
  <si>
    <t>Основное мероприятие 3.3. Обеспечение надлежащего использования  и содержания муниципального имущества</t>
  </si>
  <si>
    <t>Основное мероприятие 4.1. Эффективное управление земельными ресурсами Суксунского городского поселения</t>
  </si>
  <si>
    <t xml:space="preserve">Финансовое обеспечение реализации муниципальной программы
муниципального образования за счет средств бюджета
Суксунского муниципального района
</t>
  </si>
  <si>
    <t>Мероприятие 3.3.1. Обеспечение содержания и обслуживания нежилого муниципального фонда объектов имущества, входящих в муниципальную казну</t>
  </si>
  <si>
    <t>Мероприятие 3.3.2. Обеспечение своевременного проведения  капитального ремонта жилого муниципального фонда</t>
  </si>
  <si>
    <t>Мероприятие 3.3.3. Осуществление взносов на капитальный ремонт жилого муниципального фонда, входящего в муниципальную казну</t>
  </si>
  <si>
    <t>Мероприятие 3.3.4. 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</si>
  <si>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Мероприятие 4.1.1. 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</si>
  <si>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Мероприятие 4.1.2. 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</si>
  <si>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Мероприятие 4.1.3. Контроль за поступлением в бюджет доходов от реализации земельных участков и арендной платы за земельные участки</t>
  </si>
  <si>
    <t>Мероприятие 4.1.4. Проведение работы по предоставлению отсрочек (рассрочек) по уплате арендной платы за землю</t>
  </si>
  <si>
    <t>Мероприятие 4.1.5. Информирование населения посредством средств массовой информации о распоряжении земельными участками</t>
  </si>
  <si>
    <t>Основное мероприятие 4.2. Эффективное распоряжение земельными ресурсами</t>
  </si>
  <si>
    <t>Мероприятие 4.2.1. Проведение работ по формированию и постановке на учет в государственном кадастре недвижимости земельных участков</t>
  </si>
  <si>
    <t>Мероприятие 4.2.2. Регистрация права собственности Суксунского городского поселения на земельные участки под объектами муниципальной собственности</t>
  </si>
  <si>
    <t>Мероприятие 4.2.3. Проведение независимой оценки земельных участков</t>
  </si>
  <si>
    <t>Мероприятие 4.2.4. Предоставление земельных участков физическим и юридическим лицам в собственность и на праве аренды через процедуру проведения торгов по продаже земельного участка или продаже права на заключение договора аренды</t>
  </si>
  <si>
    <t>Мероприятие 4.2.5. Осуществление претензионно-исковой работы с должниками</t>
  </si>
  <si>
    <t>Мероприятие 5.1.1. Изготовление проектов планировки территории</t>
  </si>
  <si>
    <t>Мероприятие 5.1.2. Формирование и постановка на учет в государственном кадастре недвижимости  земельных участков для предоставления многодетным семьям</t>
  </si>
  <si>
    <t>Основное мероприятие 5.1. Обеспечение жилищного строительства земельными участками</t>
  </si>
  <si>
    <t>0113</t>
  </si>
  <si>
    <t>09 0 00 00000</t>
  </si>
  <si>
    <t>09 1 00 00000</t>
  </si>
  <si>
    <t>563</t>
  </si>
  <si>
    <t>09 1 01 00000</t>
  </si>
  <si>
    <t>09 1 01 2Л010</t>
  </si>
  <si>
    <t>09 1 01 2Л020</t>
  </si>
  <si>
    <t>09 1 01 2Л030</t>
  </si>
  <si>
    <t>09 1 01 2Л040</t>
  </si>
  <si>
    <t>09 1 02 00000</t>
  </si>
  <si>
    <t>09 1 02 2Л050</t>
  </si>
  <si>
    <t>09 1 02 2Л060</t>
  </si>
  <si>
    <t>574</t>
  </si>
  <si>
    <t>09 1 03 00000</t>
  </si>
  <si>
    <t>09 1 03 2Л070</t>
  </si>
  <si>
    <t>09 1 03 2Л080</t>
  </si>
  <si>
    <t>09 2 00 00000</t>
  </si>
  <si>
    <t>09 2 01 00000</t>
  </si>
  <si>
    <t>09 2 01 2Л090</t>
  </si>
  <si>
    <t>09 2 02 00000</t>
  </si>
  <si>
    <t>09 2 02 2Л100</t>
  </si>
  <si>
    <t>09 2 02 2Л110</t>
  </si>
  <si>
    <t>09 2 02 2Л120</t>
  </si>
  <si>
    <t>09 2 02 2Л130</t>
  </si>
  <si>
    <t>09 2 02 2Л140</t>
  </si>
  <si>
    <t>09 2 02 2Л150</t>
  </si>
  <si>
    <t>03 1 00 00000</t>
  </si>
  <si>
    <t>03 1 01 00000</t>
  </si>
  <si>
    <t>763</t>
  </si>
  <si>
    <t>03 1 02 00000</t>
  </si>
  <si>
    <t>03 1 03 00000</t>
  </si>
  <si>
    <t>03 2 00 00000</t>
  </si>
  <si>
    <t>03 2 01 00000</t>
  </si>
  <si>
    <t>03 2 02 00000</t>
  </si>
  <si>
    <t>03 3 00 00000</t>
  </si>
  <si>
    <t>03 3 01 00000</t>
  </si>
  <si>
    <t xml:space="preserve">«Приложение 5
к муниципальной программе Суксунского муниципального района «Управление имуществом и земельными ресурсами Суксунского муниципального района»
</t>
  </si>
  <si>
    <t xml:space="preserve">Финансовое обеспечение реализации муниципальной программы
муниципального образования за счет средств бюджета
Суксунского городского поселения
</t>
  </si>
  <si>
    <t xml:space="preserve">Финансовое обеспечение реализации муниципальной программы
Суксунского муниципального района за счет всех источников финансирования
</t>
  </si>
  <si>
    <t>Наименование муниципальной программы, подпрограммы</t>
  </si>
  <si>
    <t xml:space="preserve">План
мероприятий по реализации муниципальной программы Суксунского муниципального района 
«Управление имуществом и земельными ресурсами Суксунского муниципального района»
на очередной финансовый год и плановый период
</t>
  </si>
  <si>
    <t>Наименование подпрограммы и результатов</t>
  </si>
  <si>
    <t>Исполнитель</t>
  </si>
  <si>
    <t>ФИО</t>
  </si>
  <si>
    <t>Срок начала реализации (дд.мм.гггг)</t>
  </si>
  <si>
    <t>Срок окончания реализации (дд.мм.гггг)</t>
  </si>
  <si>
    <t>Всего</t>
  </si>
  <si>
    <t>Бюджет Суксунского муниципального района</t>
  </si>
  <si>
    <t>Бюджет Суксунского городского поселения</t>
  </si>
  <si>
    <t>Краевой бюджет</t>
  </si>
  <si>
    <t xml:space="preserve">Федеральный бюджет </t>
  </si>
  <si>
    <t>Внебюджетные источники</t>
  </si>
  <si>
    <t>Власова Е.А.</t>
  </si>
  <si>
    <t>Василевская С.П.</t>
  </si>
  <si>
    <t>Доля имущества, находящегося в реестре муниципального имущества Суксунского муниципального района,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Федерации", от имущества, находящегося в реестре муниципального имущества – 95%</t>
  </si>
  <si>
    <t>X</t>
  </si>
  <si>
    <t>Доля объектов, прошедших государственную регистрацию прав собственности, в составе казны Суксунского муниципального района от общего количества объектов, находящихся в казне района – 70%</t>
  </si>
  <si>
    <t>Доля объектов, приведенных в нормативное состояние, от общего количества объектов, требующих приведения в нормативное состояние – 95%</t>
  </si>
  <si>
    <t>Сокращение расходов на содержание имущества</t>
  </si>
  <si>
    <t>Увеличение площади земель вовлеченных в гражданский оборот до 80%</t>
  </si>
  <si>
    <t>Поступление земельного налога, а так же арендной платы и доходов  от продажи земельных участков в консолидированный бюджет района – 36560 тыс. руб.</t>
  </si>
  <si>
    <t>Площадь вовлеченных земельных участков  под жилищное строительство и строительство промышленных предприятий и промышленных парков – 57 га</t>
  </si>
  <si>
    <t>Основное мероприятие 3.1 Эффективный учет муниципального имущества</t>
  </si>
  <si>
    <t>Доля объектов, прошедших государственную регистрацию прав собственности, в составе казны Суксунского городского поселения от общего количества объектов, находящихся в казне поселения – 50%</t>
  </si>
  <si>
    <t>Основное мероприятие 3.2 Эффективное управление муниципальным имуществом</t>
  </si>
  <si>
    <t>Поступление доходов от реализации имущества – 1500 тыс. руб.</t>
  </si>
  <si>
    <t>Основное мероприятие 3.3 Обеспечение надлежащего использования  и содержания муниципального имущества</t>
  </si>
  <si>
    <t>Сокращение расходов на содержание имущества до 200 тыс.руб.</t>
  </si>
  <si>
    <t>Основное мероприятие 4.1 Эффективное управление земельными ресурсами Суксунского городского поселения</t>
  </si>
  <si>
    <t>Поступление земельного налога, а так же арендной платы и доходов  от продажи земельных участков в бюджет поселения – 21 200 тыс. руб.</t>
  </si>
  <si>
    <t>Основное мероприятие 4.2 Эффективное распоряжение земельными ресурсами</t>
  </si>
  <si>
    <t>Увеличение площади земель вовлеченных в гражданский оборот до 85 %</t>
  </si>
  <si>
    <t>Основное мероприятие 5.1 Обеспечение жилищного строительства земельными участками</t>
  </si>
  <si>
    <t>Увеличение площади вовлеченных земельных участков  под жилищное строительство и строительство промышленных предприятий и промышленных парков до 9,5 га</t>
  </si>
  <si>
    <t>Увеличение площади земельных участков предоставленных многодетным семьям до 15,15 га.</t>
  </si>
  <si>
    <t>Основное мероприятие 1.1. Эффективный учет муниципального имущества</t>
  </si>
  <si>
    <t>Поступление доходов от использования муниципального  имущества -1 950  тыс.руб.</t>
  </si>
  <si>
    <t>Мероприятие 3.2.5. Контроль за поступлением доходов от реализации имущества в бюджет городского поселения</t>
  </si>
  <si>
    <t>01.01.2016</t>
  </si>
  <si>
    <t>31.12.2018</t>
  </si>
  <si>
    <t>Власова Е.А. Василевская С.П.</t>
  </si>
  <si>
    <t xml:space="preserve">Приложение 1
к Постановлению Администрации Суксунского муниципального района 
от _________№________
</t>
  </si>
  <si>
    <t>«Приложение 6
к муниципальной программе Суксунского муниципального района «Управление имуществом и земельными ресурсами Суксунского муниципального района»</t>
  </si>
  <si>
    <t>«Приложение 4
к муниципальной программе Суксунского муниципального района «Управление имуществом и земельными ресурсами Суксунского муниципального района»</t>
  </si>
  <si>
    <t>Приложение 2 
к Постановлению Администрации Суксунского муниципального района 
от _________№________</t>
  </si>
  <si>
    <t xml:space="preserve">Приложение 3 
к Постановлению Администрации Суксунского муниципального района 
от _________№________
</t>
  </si>
  <si>
    <t>Приложение 4 
к Постановлению Администрации Суксунского муниципального района 
от _________№________</t>
  </si>
  <si>
    <t>10 1 03 2Л070</t>
  </si>
  <si>
    <t>01130501</t>
  </si>
  <si>
    <t>05010501</t>
  </si>
  <si>
    <t>N п/п</t>
  </si>
  <si>
    <t>Контрольная точка</t>
  </si>
  <si>
    <t>Плановое окончание</t>
  </si>
  <si>
    <t>Фактическое окончание</t>
  </si>
  <si>
    <t>Отклонение, дней</t>
  </si>
  <si>
    <t>Достигнутые результаты. Причины неисполнения, нарушения сроков</t>
  </si>
  <si>
    <t>Целевой показатель, ед. измерения</t>
  </si>
  <si>
    <t>Плановое значение</t>
  </si>
  <si>
    <t>Фактическое значение</t>
  </si>
  <si>
    <t>Отклонение, %</t>
  </si>
  <si>
    <t>Причины отклонения от планового значения</t>
  </si>
  <si>
    <t>3. Достигнутые целевые показатели, причины невыполнения показателей</t>
  </si>
  <si>
    <t>2. Достигнутые результаты (исполнение контрольных точек), причины недостижения запланированных результатов, нарушения сроков</t>
  </si>
  <si>
    <t>Наименование муниципальной программы, подпрограммы, основного мероприятия</t>
  </si>
  <si>
    <t>Объемы и источники финансирования</t>
  </si>
  <si>
    <t>Причины неосвоения бюджетных средств</t>
  </si>
  <si>
    <t>Источник финансирования</t>
  </si>
  <si>
    <t>План</t>
  </si>
  <si>
    <t>Факт</t>
  </si>
  <si>
    <t>% исполнения</t>
  </si>
  <si>
    <t>Бюджет муниципального района, тыс. руб.</t>
  </si>
  <si>
    <t>Краевой бюджет, тыс. руб.</t>
  </si>
  <si>
    <t>Федеральный бюджет (тыс. руб.)</t>
  </si>
  <si>
    <t>Внебюджетные источники, тыс. руб.</t>
  </si>
  <si>
    <t>Итого, тыс. руб.</t>
  </si>
  <si>
    <t>Краевой бюджет (тыс. руб.)</t>
  </si>
  <si>
    <t>5. Данные об использовании бюджетных ассигнований и иных средств на выполнение мероприятий</t>
  </si>
  <si>
    <t>1.</t>
  </si>
  <si>
    <t xml:space="preserve">Программа реализуется в один этап 2016-2018 годы, соотвтетсвенно сроком окончания реализации программы и достижения ожидаемых непосредственных результатов, определенных Приложением 1 к муниципальной программе Суксунского муниципального района «Управление имуществом и земельными ресурсами Суксунского муниципального района», утвержденной постановлением Администрации Суксунского муниципального района от 30.10.2015 № 265,  является 2018 год.
</t>
  </si>
  <si>
    <t xml:space="preserve">Увеличение неналоговых поступлений в бюджет Суксунского муниципального района, % </t>
  </si>
  <si>
    <t>Сокращение расходов на содержание имущества казны Суксунского городского поселения, %</t>
  </si>
  <si>
    <t xml:space="preserve">Увеличение неналоговых поступлений в бюджет Суксунского городского поселения, % </t>
  </si>
  <si>
    <t>Сокращение расходов на содержание имущества казны Суксунского муниципального района, %</t>
  </si>
  <si>
    <t>Муниципальная программа Суксунского муниципального района «Управление имуществом и земельными ресурсами Суксунского муниципального района»</t>
  </si>
  <si>
    <t>Подпрограмма 1 «Управление имуществом Суксунского муниципального района»</t>
  </si>
  <si>
    <t>Поступление в бюджет района доходов от использования имущества Суксунского муниципального района, тыс.руб.</t>
  </si>
  <si>
    <t>Основное мероприятие 1.1 «Эффективный учет муниципального имущества»</t>
  </si>
  <si>
    <t>Доля имущества, находящегося в реестре муниципального имущества Суксунского муниципального района,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Федерации", от имущества, находящегося в реестре муниципального имущества, %</t>
  </si>
  <si>
    <t>Сокращение расходов на содержание имущества казны Суксунского муниципального района, тыс.руб.</t>
  </si>
  <si>
    <t xml:space="preserve">Доля объектов, прошедших государственную регистрацию прав собственности, в составе казны Суксунского муниципального района от общего количества объектов, находящихся в казне района, % </t>
  </si>
  <si>
    <t>Основное мероприятие 1.2 Эффективное управление муниципальным имуществом</t>
  </si>
  <si>
    <t>2.</t>
  </si>
  <si>
    <t>4.</t>
  </si>
  <si>
    <t>3.</t>
  </si>
  <si>
    <t>Поступление доходов от реализации имущества, тыс.руб.</t>
  </si>
  <si>
    <t>1.2.2.</t>
  </si>
  <si>
    <t>Поступление доходов от сдачи имущества в аренду, тыс. руб.</t>
  </si>
  <si>
    <t>1.2.3.</t>
  </si>
  <si>
    <t>Поступление доходов от хозяйствующих субъектов , тыс.руб.</t>
  </si>
  <si>
    <t>Основное мероприятие 1.3 Обеспечение надлежащего использования  и содержания муниципального имущества</t>
  </si>
  <si>
    <t>Доля объектов, приведенных в нормативное состояние, от общего количества объектов, требующих приведения в нормативное состояние, %</t>
  </si>
  <si>
    <t>Сокращение расходов на содержание имущества, тыс.руб.</t>
  </si>
  <si>
    <t>Подпрограмма 2 «Управление земельными ресурсами Суксунского муниципального района»</t>
  </si>
  <si>
    <t>Основное мероприятие 2.1 Эффективное управление земельными ресурсами</t>
  </si>
  <si>
    <t>Увеличение площади земель вовлеченных в гражданский оборот, %</t>
  </si>
  <si>
    <t>Основное мероприятие 2.2 Эффективное распоряжение земельными ресурсами</t>
  </si>
  <si>
    <t>Поступление земельного налога, а так же арендной платы и доходов  от продажи земельных участков в консолидированный бюджет района, тыс. руб.</t>
  </si>
  <si>
    <t>Площадь вовлеченных земельных участков  под жилищное строительство и строительство промышленных предприятий и промышленных парков, га</t>
  </si>
  <si>
    <t>2.2.3.</t>
  </si>
  <si>
    <t>Площадь предоставленных сельскохозяйственным организациям и фермерам земель, изъятых в счет невостребованных долей, га</t>
  </si>
  <si>
    <t>Поступление земельного налога, а так же арендной платы и доходов  от продажи земельных участков в бюджет поселения, тыс. руб.</t>
  </si>
  <si>
    <t>Увеличение площади вовлеченных земельных участков  под жилищное строительство и строительство промышленных предприятий и промышленных парков, га</t>
  </si>
  <si>
    <t>Увеличение площади земельных участков предоставленных многодетным семьям, га</t>
  </si>
  <si>
    <t>Перевыполнение показателя  относительно планового значения связано со снижением расходов на тепло и электроснабжение помещений состящих в казне района</t>
  </si>
  <si>
    <t>Перевыполнение планового показателя связано с проведением  аукционов по продаже муниципального имущества (двух зданий бывших детских садов)</t>
  </si>
  <si>
    <t xml:space="preserve">Доля объектов, прошедших государственную регистрацию прав собственности, в составе казны Суксунского городского поселения от общего количества объектов, находящихся в казне района, % </t>
  </si>
  <si>
    <t>Невыполнение показателя связано с большой долей земель  ограниченных в обороте (водный и лесной фонд  - 13,9 % от земель находящихся в распоряжении Суксунского  городского поселения), а так же большой  долей земель сельскохозяйственного назначения в черте населенного пункта, которые предусмотрены длясенокосов и  пастбищ (23,2% от земель находящихся в распоряжении Суксунского городского поселения). Требуется изменение территориального зонирования и установление соотвествующих видов разрешенного использования</t>
  </si>
  <si>
    <t>Муниципальная программа Суксунского муниципального района
«Управление имуществом и земельными ресурсами Суксунского муниципального района</t>
  </si>
  <si>
    <t>6. Данные об использовании бюджетных ассигнований и иных средств на выполнение мероприятий</t>
  </si>
  <si>
    <t>Бюджет городского поселения, тыс. руб.</t>
  </si>
  <si>
    <t>ГОДОВОЙ ОТЧЕТ</t>
  </si>
  <si>
    <t>Ответственный исполнитель программы</t>
  </si>
  <si>
    <t>1. Оценка достижения целей и задач муниципальной программы.</t>
  </si>
  <si>
    <t>Цель 1. Эффективное управление и распоряжение муниципальной собственностью</t>
  </si>
  <si>
    <t xml:space="preserve">Цель 2. Эффективное распоряжение земельными участками, находящимися в муниципальной собственности </t>
  </si>
  <si>
    <t>Цель 3. Максимальное вовлечение в оборот земельных участков, государственная собственность, на которые не разграничена</t>
  </si>
  <si>
    <t>Цель 4. Обеспечение жилищного строительства земельными участками</t>
  </si>
  <si>
    <t>1. Обеспечение эффективного управления, распоряжения и использования муниципального имущества.</t>
  </si>
  <si>
    <t xml:space="preserve">2. Обеспечение полноты и достоверности данных Реестров муниципальной собственности </t>
  </si>
  <si>
    <t>3. Обеспечение эффективного управления и распоряжения земельными участками, находящимися в муниципальной собственности и земельными участками государственная собственность на которые не разграничена.</t>
  </si>
  <si>
    <t xml:space="preserve">о выполнении муниципальной программы Суксунского муниципального района «Управление имуществом и земельными ресурсами Суксунского муниципального района»
</t>
  </si>
  <si>
    <t>остаток</t>
  </si>
  <si>
    <t xml:space="preserve">Неосвоение средств связано с экономией по мепроприятию  "2.1.2. Информирование населения посредством СМИ о распоряжении земельными участками" </t>
  </si>
  <si>
    <t xml:space="preserve">Неосвоение бюджетных средств связано с экономией образовавшейся в результате проведения конкурсных процедур на проведение технической инвентаризации  объектов недвижимого имущества  </t>
  </si>
  <si>
    <t xml:space="preserve">Неосвоение средств связано с экономией по мепроприятию  "1.2.3. Информирование о торгах по объектам муниципальной собственности"  и экономией образовавшейся в результате проведения конкурсных процедур на проведение независимой оценки рыночной стоимости объектов муниципальной собственности  </t>
  </si>
  <si>
    <t>1.1. Цели программы</t>
  </si>
  <si>
    <t>1.2. Задачи программы</t>
  </si>
  <si>
    <t>Незначительное первыполнение показателя связано с продажей имущества, не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</t>
  </si>
  <si>
    <t>В результате проведенного анализа достижения  целевых показателей,  в основном следует отметить их исполнение. Процент исполнения целевых показателей по увеличению поступлений от использования имущества и земельных ресурсов района свидетельствует о достаточно высокой степени эффективности управления и распоряжения ими. По отдельным показателям отмечена некорректная установка показателей.  Требуется соответствующая корректировка.</t>
  </si>
  <si>
    <t xml:space="preserve">Невыполнение планового показателя  связано с тем, что основная часть объектов недвижимости, состоящих в казне, т.е. свободных от прав третьих лиц, находятся в ветхом состоянии и требуются значительные ресурсы на приведение их в нормативное состояние. </t>
  </si>
  <si>
    <t>Невыполнение показателя связано с некорректной установкой значения показателя.  Требуется корректировка.</t>
  </si>
  <si>
    <t xml:space="preserve">Мероприятие 1.2.7. Проведение аудиторских проверок и (или) анализа финансово-хозяйственной деятельсноти </t>
  </si>
  <si>
    <t>фактическое исполнение за 2017 (руб.)</t>
  </si>
  <si>
    <t>Мероприятие 2.2.9. Формирование земельных участков для предоставления многодетным на территориях сельских поселений</t>
  </si>
  <si>
    <t>09 2 02 2Л170</t>
  </si>
  <si>
    <t>03 1 01 2И010</t>
  </si>
  <si>
    <t>03 1 01 2И020</t>
  </si>
  <si>
    <t>03 1 01 2И030</t>
  </si>
  <si>
    <t>03 1 01 2И040</t>
  </si>
  <si>
    <t>03 1 02 2И180</t>
  </si>
  <si>
    <t>03 1 02 2И050</t>
  </si>
  <si>
    <t>Мероприятие 3.2.6. Реализация преимущественного права на предоставление жилых помещений по договорам социального найма отдельным категориям граждан; права на получение выкупной стоимости жилого помещения при переселении граждан из аварийного жилого фонда, в том числе проведение независимой оценки рыночной стоимости имущества, подлежащего выкупу для муниципальных нужд</t>
  </si>
  <si>
    <t>03 1 02 2И060</t>
  </si>
  <si>
    <t>Мероприятие 3.2.7. Снос многоквартирных жилых домов, признанных аварийными и подлежащими сносу</t>
  </si>
  <si>
    <t>03 1 02 2И190</t>
  </si>
  <si>
    <t>03 1 03 2И070</t>
  </si>
  <si>
    <t>03 1 03 2И080</t>
  </si>
  <si>
    <t>774</t>
  </si>
  <si>
    <t>03 1 03 2И090</t>
  </si>
  <si>
    <t>03 1 03 2И100</t>
  </si>
  <si>
    <t>03 2 01 2И110</t>
  </si>
  <si>
    <t>03 2 01 2И120</t>
  </si>
  <si>
    <t>03 2 02 2И130</t>
  </si>
  <si>
    <t>03 2 02 2И140</t>
  </si>
  <si>
    <t>03 2 02 2И150</t>
  </si>
  <si>
    <t>Мероприятие 4.2.6. Совершенствование системы электронного  межведомственного взаимодействия при предоставлении земельных участков</t>
  </si>
  <si>
    <t>03 3 01 2И170</t>
  </si>
  <si>
    <t>фактическое исполнение за 2017 год</t>
  </si>
  <si>
    <t xml:space="preserve">аренда </t>
  </si>
  <si>
    <t>продажа</t>
  </si>
  <si>
    <t xml:space="preserve">Основными промежуточными результатами реализации программы  в 2017 году стали:  </t>
  </si>
  <si>
    <t xml:space="preserve">_повышение эффективности управления и распоряжения земельными участками через обеспечение полноты и достоверности данных о заключенных договорах аренды земельных участков и внедрении автоматизированного начисления  арендных платежей, в результате применения в работе с договорами аренды земельных участков программного обеспечения "1С Аренда", а так же активизацию претензионно-исковой работы с должниками по договорам аренды земельных участков (в частности в пользу Комитета имущественных отношений вынесено два решения Дзержинского районного сда Пермского края о взыскании с Плотникова С.И.задолженности по арендной плате (5268,19 руб.) и неустойки за ненадлежащее исполнение  обязательств по договору (4196,65 руб.),  а так же решение Мирового суда судебного участка № 118 по взысканию задолженности по арендной плате по договору аренды земельного участка с Ведрова А.Ю. (3882,42 руб). </t>
  </si>
  <si>
    <t xml:space="preserve">_в целях обеспечения полноты и достоверности данных Реестров муниципальной собственности, автоматизации процессов по внесению и хранению сведений об объектах муниципальной собственности, постановки объектов  и правообладателей на учет, регистрации изменений сведений об объектах, ведения учета и расчета по обязательствам на объекты, формирования отчетности  об объектах имущества, в 2016 году приобретено программное обеспечение  "1С: Предприятие. Пифагор: Упрвление муниципальным имуществом", которе внедрено в работ в 2017 году (внесены необходимые для работы программного обеспечения сведения). </t>
  </si>
  <si>
    <t>Перевыполнение планового показателя  связано с проведением аукционов по продаже муниципального имущества (здания пождепо)</t>
  </si>
  <si>
    <t>Перевыполнение планового показателя  связано с проведением  аукционов по продаже муниципального имущества (здания пождепо)</t>
  </si>
  <si>
    <t>Перевыполнение планового показателя  связано с вазысканием в 2017 году  задолженности по арендной плате за 2016 год в претензионном порядке.</t>
  </si>
  <si>
    <t>Невыполнение планового показателя  связано со снижением доходов от перечисления части прибыли  МУП «Центральная районная аптека № 64»</t>
  </si>
  <si>
    <t>Не выполнение планового показателя связано с не поступлением в 2017 году в полном объеме земельного налога</t>
  </si>
  <si>
    <t>Перевыполнение показателя связано с проведением аукциона на продажу не запланированного имущества (погрузчик)</t>
  </si>
  <si>
    <t>Превыполнение показателя связано с проведением капитального ремонта жилого дома по адресу п.Суксун, ул.Мира, 12</t>
  </si>
  <si>
    <t xml:space="preserve">Невыполнение показателя связано с высоким уровнем недоимки по земельному налогу и арендной плате за землю и не достаточно развитой системой учета заключенных договоров аренды земельных участков, расчета арендной платы, контроля за поступлением денежных средств по договорам аренды и системой осуществления претензионно-исковой работы. </t>
  </si>
  <si>
    <t xml:space="preserve">Невыполнение показателя связано с ограниченным ресурсом земель в границах населенных пунктов, на которых в соовтетсвии с Правилами землепользования и застройки городского поселения возможно осуществлять жилищное строительство. Корректировка документов территориального планирования городского поселения в стадии разработки.    </t>
  </si>
  <si>
    <t>Невыполнение показателя связано с отсутствием земельных участков сформированных в период 2012-2013 годов для многодетных семей с видом разрешенного использования ЛПХ или ИЖС.</t>
  </si>
  <si>
    <t>Неосвоение бюджетных средств связано с экономией образовавшейся в результате проведения конкурсных процедур и экономией на опубликование в СМИ информации о торгах и распоряжении земельными ресурсами, а также переносом муниципальных контрактов с 2017 года на 2018 год (аукционы объявлены в 2017 году, оплата по контрактам осуществлялас в 2018 году - целевые остатки составили 575 тыс.руб.)</t>
  </si>
  <si>
    <t>в целом по программе</t>
  </si>
  <si>
    <t>Неосвоение средств связано с экономией по мепроприятию  "1.3.1. Обеспечение содержания и обслуживания нежилого муниципального фонда объектов имущества, входящих в муниципальную казну"  в результате экономии по аукциону на ремонт муниципального имущества</t>
  </si>
  <si>
    <t xml:space="preserve">Неосвоение бюджетных средств связано с экономией образовавшейся в результате проведения конкурсных процедур на проведение работ  по формированию и постановке на учет в ГКН земельных участков и переходом оплаты муниципальных контрактов на 2018 год </t>
  </si>
  <si>
    <t>Неосвоение бюджетных средств связано с экономией образовавшейся в результате проведения конкурсных процедур и экономией на опубликование в СМИ информации о торгах и распоряжении земельными ресурсами, а также переносом муниципальных контрактов с 2017 года на 2018 год (аукционы объявлены в 2017 году, оплата по контрактам осуществлялас в 2018 году - целевые остатки составили 786 тыс.руб.)</t>
  </si>
  <si>
    <t>неисполнение связано  с экономией образовавшейся в результате проведения конкурсных процедур по проведению независимой рыночной оценки имщества и судебного дела по снос дома на Колхозной 13 - оплат перешла на 2018 год</t>
  </si>
  <si>
    <t>Неисполнение связано с тем, что работы по мероприятию "3.3.4. Обеспечение содержания и обслуживания жилого муниципального фонда объектов имущества, входящих в муниципальную казну" (оплата за тепло ) были перенесены на  2018 год.</t>
  </si>
  <si>
    <t xml:space="preserve">Работы по контракту на формиирование земельных участков были завершены в 2018 году.  Средства в сумме 21 тыс. руб.  были переведены целевым остатком на 2018 год .                        </t>
  </si>
  <si>
    <t>В результате конкурсных процедур снижена цена на разработку Проекта планировки территории первого квартала п.Суксун, а также в 2017 году не формировались земельные частки для многодетных семей в связи с отсутствием свободных земель в черте населенного пнкта.</t>
  </si>
  <si>
    <t>не выполнение планового показателя связано с проведением ремонта нежилого здания, входящего в казну района</t>
  </si>
  <si>
    <t>перевыполнение показателя связано с проведением аукциона на продажу не запланированного имущества (погрузчик)</t>
  </si>
  <si>
    <t>невыполнение показателя связано с проведением капитального ремонта жилого дома по адресу п.Суксун, ул.Мира, 12</t>
  </si>
  <si>
    <t xml:space="preserve">Незначительное недостижение выполнения показателя связано с потапным проведением технической инвентаризации и постановкой на кадастровый учет объектов собственности, состоящих в кане городского поселения </t>
  </si>
  <si>
    <t xml:space="preserve">Незначительное невыполнение показателя связано с потапным проведением технической инвентаризации и постановкой на кадастровый учет объектов собственности, состоящих в кане муниципального района </t>
  </si>
  <si>
    <t xml:space="preserve">Невыполнение показателя связано с ограниченным ресурсом земель в границах населенных пунктов, на которых в соовтетсвии с Правилами землепользования и застройки поселений района возможно осуществлять жилищное строительство. Корректировки документов территориального планирования поселений начатые в начале 2016 года до настоящего времени в полном объеме не завершены, в 2018 году приняты изменения в ПЗЗ сельских поселений, к концу 2018 году планируется принятие изменений в ГП сельских поселений.     </t>
  </si>
  <si>
    <t>Неосвоение бюджетных средств связано с экономией образовавшейся в результате проведения конкурсных процедур по мероприятию техническая инвентаризация объектов муниципального имщества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</si>
</sst>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top" wrapText="1"/>
    </xf>
    <xf numFmtId="14" fontId="53" fillId="0" borderId="11" xfId="0" applyNumberFormat="1" applyFont="1" applyBorder="1" applyAlignment="1">
      <alignment vertical="center" wrapText="1"/>
    </xf>
    <xf numFmtId="14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14" fontId="53" fillId="0" borderId="11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14" fontId="54" fillId="34" borderId="11" xfId="0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4" fillId="34" borderId="11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14" fontId="54" fillId="34" borderId="10" xfId="0" applyNumberFormat="1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top" wrapText="1"/>
    </xf>
    <xf numFmtId="49" fontId="53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left" vertical="top" wrapText="1"/>
    </xf>
    <xf numFmtId="49" fontId="54" fillId="35" borderId="12" xfId="0" applyNumberFormat="1" applyFont="1" applyFill="1" applyBorder="1" applyAlignment="1">
      <alignment horizontal="center" vertical="center"/>
    </xf>
    <xf numFmtId="49" fontId="54" fillId="35" borderId="12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center" vertical="center" wrapText="1"/>
    </xf>
    <xf numFmtId="49" fontId="53" fillId="36" borderId="11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35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5" borderId="11" xfId="0" applyNumberFormat="1" applyFont="1" applyFill="1" applyBorder="1" applyAlignment="1">
      <alignment vertical="center"/>
    </xf>
    <xf numFmtId="49" fontId="54" fillId="35" borderId="12" xfId="0" applyNumberFormat="1" applyFont="1" applyFill="1" applyBorder="1" applyAlignment="1">
      <alignment vertical="center"/>
    </xf>
    <xf numFmtId="0" fontId="54" fillId="35" borderId="12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0" fillId="0" borderId="11" xfId="42" applyFont="1" applyBorder="1" applyAlignment="1" applyProtection="1">
      <alignment horizontal="center" vertical="center" wrapText="1"/>
      <protection/>
    </xf>
    <xf numFmtId="14" fontId="54" fillId="34" borderId="11" xfId="0" applyNumberFormat="1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42" applyFont="1" applyFill="1" applyBorder="1" applyAlignment="1" applyProtection="1">
      <alignment horizontal="justify" vertical="center" wrapText="1"/>
      <protection/>
    </xf>
    <xf numFmtId="16" fontId="54" fillId="34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justify" vertical="center" wrapText="1"/>
    </xf>
    <xf numFmtId="16" fontId="56" fillId="34" borderId="11" xfId="0" applyNumberFormat="1" applyFont="1" applyFill="1" applyBorder="1" applyAlignment="1">
      <alignment horizontal="center" vertical="center" wrapText="1"/>
    </xf>
    <xf numFmtId="16" fontId="55" fillId="0" borderId="11" xfId="0" applyNumberFormat="1" applyFont="1" applyBorder="1" applyAlignment="1">
      <alignment horizontal="center" vertical="center" wrapText="1"/>
    </xf>
    <xf numFmtId="0" fontId="11" fillId="33" borderId="11" xfId="42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vertical="center"/>
    </xf>
    <xf numFmtId="2" fontId="54" fillId="33" borderId="12" xfId="0" applyNumberFormat="1" applyFont="1" applyFill="1" applyBorder="1" applyAlignment="1">
      <alignment horizontal="center" vertical="center"/>
    </xf>
    <xf numFmtId="2" fontId="54" fillId="34" borderId="17" xfId="0" applyNumberFormat="1" applyFont="1" applyFill="1" applyBorder="1" applyAlignment="1">
      <alignment horizontal="center" vertical="center"/>
    </xf>
    <xf numFmtId="2" fontId="54" fillId="34" borderId="18" xfId="0" applyNumberFormat="1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 wrapText="1"/>
    </xf>
    <xf numFmtId="2" fontId="54" fillId="33" borderId="19" xfId="0" applyNumberFormat="1" applyFont="1" applyFill="1" applyBorder="1" applyAlignment="1">
      <alignment horizontal="center" vertical="center" wrapText="1"/>
    </xf>
    <xf numFmtId="2" fontId="54" fillId="33" borderId="12" xfId="0" applyNumberFormat="1" applyFont="1" applyFill="1" applyBorder="1" applyAlignment="1">
      <alignment horizontal="center" vertical="center" wrapText="1"/>
    </xf>
    <xf numFmtId="2" fontId="54" fillId="34" borderId="18" xfId="0" applyNumberFormat="1" applyFont="1" applyFill="1" applyBorder="1" applyAlignment="1">
      <alignment horizontal="center" vertical="center" wrapText="1"/>
    </xf>
    <xf numFmtId="2" fontId="43" fillId="34" borderId="20" xfId="0" applyNumberFormat="1" applyFont="1" applyFill="1" applyBorder="1" applyAlignment="1">
      <alignment horizontal="center" vertical="center"/>
    </xf>
    <xf numFmtId="2" fontId="54" fillId="34" borderId="13" xfId="0" applyNumberFormat="1" applyFont="1" applyFill="1" applyBorder="1" applyAlignment="1">
      <alignment horizontal="center" vertical="center" wrapText="1"/>
    </xf>
    <xf numFmtId="49" fontId="54" fillId="34" borderId="12" xfId="0" applyNumberFormat="1" applyFont="1" applyFill="1" applyBorder="1" applyAlignment="1">
      <alignment vertical="center" wrapText="1"/>
    </xf>
    <xf numFmtId="49" fontId="54" fillId="34" borderId="12" xfId="0" applyNumberFormat="1" applyFont="1" applyFill="1" applyBorder="1" applyAlignment="1">
      <alignment vertical="center"/>
    </xf>
    <xf numFmtId="2" fontId="54" fillId="33" borderId="19" xfId="0" applyNumberFormat="1" applyFont="1" applyFill="1" applyBorder="1" applyAlignment="1">
      <alignment horizontal="center" vertical="center"/>
    </xf>
    <xf numFmtId="2" fontId="54" fillId="34" borderId="20" xfId="0" applyNumberFormat="1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/>
    </xf>
    <xf numFmtId="2" fontId="54" fillId="34" borderId="1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left" vertical="center" wrapText="1"/>
    </xf>
    <xf numFmtId="14" fontId="56" fillId="34" borderId="11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4" fontId="56" fillId="33" borderId="11" xfId="0" applyNumberFormat="1" applyFont="1" applyFill="1" applyBorder="1" applyAlignment="1">
      <alignment horizontal="center" vertical="center" wrapText="1"/>
    </xf>
    <xf numFmtId="14" fontId="13" fillId="33" borderId="11" xfId="0" applyNumberFormat="1" applyFont="1" applyFill="1" applyBorder="1" applyAlignment="1">
      <alignment horizontal="center" vertical="center" wrapText="1"/>
    </xf>
    <xf numFmtId="14" fontId="53" fillId="36" borderId="11" xfId="0" applyNumberFormat="1" applyFont="1" applyFill="1" applyBorder="1" applyAlignment="1">
      <alignment vertical="center" wrapText="1"/>
    </xf>
    <xf numFmtId="0" fontId="53" fillId="36" borderId="11" xfId="0" applyFont="1" applyFill="1" applyBorder="1" applyAlignment="1">
      <alignment vertical="top" wrapText="1"/>
    </xf>
    <xf numFmtId="49" fontId="53" fillId="36" borderId="0" xfId="0" applyNumberFormat="1" applyFont="1" applyFill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34" borderId="21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horizontal="justify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3" fillId="0" borderId="22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25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2" fontId="53" fillId="0" borderId="25" xfId="0" applyNumberFormat="1" applyFont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2" fontId="53" fillId="0" borderId="28" xfId="0" applyNumberFormat="1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wrapText="1"/>
    </xf>
    <xf numFmtId="0" fontId="53" fillId="35" borderId="25" xfId="0" applyFont="1" applyFill="1" applyBorder="1" applyAlignment="1">
      <alignment horizontal="center" vertical="center" wrapText="1"/>
    </xf>
    <xf numFmtId="2" fontId="53" fillId="35" borderId="25" xfId="0" applyNumberFormat="1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vertical="center" wrapText="1"/>
    </xf>
    <xf numFmtId="0" fontId="53" fillId="34" borderId="25" xfId="0" applyFont="1" applyFill="1" applyBorder="1" applyAlignment="1">
      <alignment wrapText="1"/>
    </xf>
    <xf numFmtId="0" fontId="53" fillId="34" borderId="25" xfId="0" applyFont="1" applyFill="1" applyBorder="1" applyAlignment="1">
      <alignment horizontal="center" vertical="center" wrapText="1"/>
    </xf>
    <xf numFmtId="2" fontId="53" fillId="34" borderId="25" xfId="0" applyNumberFormat="1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wrapText="1"/>
    </xf>
    <xf numFmtId="0" fontId="53" fillId="0" borderId="25" xfId="0" applyFont="1" applyBorder="1" applyAlignment="1">
      <alignment wrapText="1"/>
    </xf>
    <xf numFmtId="0" fontId="53" fillId="0" borderId="25" xfId="0" applyFont="1" applyBorder="1" applyAlignment="1">
      <alignment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wrapText="1"/>
    </xf>
    <xf numFmtId="0" fontId="53" fillId="33" borderId="25" xfId="0" applyFont="1" applyFill="1" applyBorder="1" applyAlignment="1">
      <alignment horizontal="center" vertical="center" wrapText="1"/>
    </xf>
    <xf numFmtId="2" fontId="53" fillId="33" borderId="25" xfId="0" applyNumberFormat="1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2" fontId="54" fillId="34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164" fontId="52" fillId="36" borderId="11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164" fontId="52" fillId="37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166" fontId="54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left" vertical="top" wrapText="1"/>
    </xf>
    <xf numFmtId="49" fontId="54" fillId="37" borderId="10" xfId="0" applyNumberFormat="1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3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4" fillId="35" borderId="10" xfId="0" applyFont="1" applyFill="1" applyBorder="1" applyAlignment="1">
      <alignment horizontal="center" vertical="center"/>
    </xf>
    <xf numFmtId="165" fontId="53" fillId="0" borderId="25" xfId="0" applyNumberFormat="1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4" fillId="35" borderId="11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49" fontId="54" fillId="35" borderId="11" xfId="0" applyNumberFormat="1" applyFont="1" applyFill="1" applyBorder="1" applyAlignment="1">
      <alignment horizontal="center" vertical="center"/>
    </xf>
    <xf numFmtId="2" fontId="54" fillId="33" borderId="11" xfId="0" applyNumberFormat="1" applyFont="1" applyFill="1" applyBorder="1" applyAlignment="1">
      <alignment horizontal="center" vertical="center" wrapText="1"/>
    </xf>
    <xf numFmtId="2" fontId="54" fillId="33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49" fontId="56" fillId="34" borderId="18" xfId="0" applyNumberFormat="1" applyFont="1" applyFill="1" applyBorder="1" applyAlignment="1">
      <alignment horizontal="center" vertical="center" wrapText="1"/>
    </xf>
    <xf numFmtId="49" fontId="56" fillId="34" borderId="20" xfId="0" applyNumberFormat="1" applyFont="1" applyFill="1" applyBorder="1" applyAlignment="1">
      <alignment horizontal="center" vertical="center" wrapText="1"/>
    </xf>
    <xf numFmtId="2" fontId="54" fillId="34" borderId="11" xfId="0" applyNumberFormat="1" applyFont="1" applyFill="1" applyBorder="1" applyAlignment="1">
      <alignment horizontal="center" vertical="center" wrapText="1"/>
    </xf>
    <xf numFmtId="2" fontId="54" fillId="34" borderId="13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>
      <alignment horizontal="center" vertical="center" wrapText="1"/>
    </xf>
    <xf numFmtId="49" fontId="56" fillId="34" borderId="13" xfId="0" applyNumberFormat="1" applyFont="1" applyFill="1" applyBorder="1" applyAlignment="1">
      <alignment horizontal="center" vertical="center" wrapText="1"/>
    </xf>
    <xf numFmtId="2" fontId="54" fillId="34" borderId="11" xfId="0" applyNumberFormat="1" applyFont="1" applyFill="1" applyBorder="1" applyAlignment="1">
      <alignment horizontal="center" vertical="center"/>
    </xf>
    <xf numFmtId="2" fontId="54" fillId="34" borderId="13" xfId="0" applyNumberFormat="1" applyFont="1" applyFill="1" applyBorder="1" applyAlignment="1">
      <alignment horizontal="center" vertical="center"/>
    </xf>
    <xf numFmtId="2" fontId="54" fillId="33" borderId="11" xfId="0" applyNumberFormat="1" applyFont="1" applyFill="1" applyBorder="1" applyAlignment="1">
      <alignment horizontal="center" vertical="center"/>
    </xf>
    <xf numFmtId="2" fontId="54" fillId="33" borderId="12" xfId="0" applyNumberFormat="1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32" xfId="0" applyFont="1" applyBorder="1" applyAlignment="1">
      <alignment vertical="top" wrapText="1"/>
    </xf>
    <xf numFmtId="0" fontId="53" fillId="0" borderId="30" xfId="0" applyFont="1" applyBorder="1" applyAlignment="1">
      <alignment vertical="top" wrapText="1"/>
    </xf>
    <xf numFmtId="0" fontId="53" fillId="0" borderId="3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3" fillId="0" borderId="33" xfId="0" applyFont="1" applyBorder="1" applyAlignment="1">
      <alignment vertical="top" wrapText="1"/>
    </xf>
    <xf numFmtId="0" fontId="53" fillId="0" borderId="34" xfId="0" applyFont="1" applyBorder="1" applyAlignment="1">
      <alignment vertical="top" wrapText="1"/>
    </xf>
    <xf numFmtId="0" fontId="53" fillId="0" borderId="35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3" fillId="0" borderId="38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left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34" borderId="39" xfId="0" applyFont="1" applyFill="1" applyBorder="1" applyAlignment="1">
      <alignment vertical="top" wrapText="1"/>
    </xf>
    <xf numFmtId="0" fontId="53" fillId="34" borderId="40" xfId="0" applyFont="1" applyFill="1" applyBorder="1" applyAlignment="1">
      <alignment vertical="top" wrapText="1"/>
    </xf>
    <xf numFmtId="0" fontId="53" fillId="34" borderId="24" xfId="0" applyFont="1" applyFill="1" applyBorder="1" applyAlignment="1">
      <alignment vertical="top" wrapText="1"/>
    </xf>
    <xf numFmtId="0" fontId="53" fillId="0" borderId="39" xfId="0" applyFont="1" applyBorder="1" applyAlignment="1">
      <alignment vertical="top" wrapText="1"/>
    </xf>
    <xf numFmtId="0" fontId="53" fillId="0" borderId="40" xfId="0" applyFont="1" applyBorder="1" applyAlignment="1">
      <alignment vertical="top" wrapText="1"/>
    </xf>
    <xf numFmtId="0" fontId="53" fillId="0" borderId="24" xfId="0" applyFont="1" applyBorder="1" applyAlignment="1">
      <alignment vertical="top" wrapText="1"/>
    </xf>
    <xf numFmtId="0" fontId="52" fillId="0" borderId="0" xfId="0" applyFont="1" applyAlignment="1">
      <alignment horizontal="justify" wrapText="1"/>
    </xf>
    <xf numFmtId="0" fontId="53" fillId="0" borderId="37" xfId="0" applyFont="1" applyBorder="1" applyAlignment="1">
      <alignment horizontal="center" vertical="center" wrapText="1"/>
    </xf>
    <xf numFmtId="0" fontId="53" fillId="35" borderId="39" xfId="0" applyFont="1" applyFill="1" applyBorder="1" applyAlignment="1">
      <alignment vertical="top" wrapText="1"/>
    </xf>
    <xf numFmtId="0" fontId="53" fillId="35" borderId="40" xfId="0" applyFont="1" applyFill="1" applyBorder="1" applyAlignment="1">
      <alignment vertical="top" wrapText="1"/>
    </xf>
    <xf numFmtId="0" fontId="53" fillId="35" borderId="24" xfId="0" applyFont="1" applyFill="1" applyBorder="1" applyAlignment="1">
      <alignment vertical="top" wrapText="1"/>
    </xf>
    <xf numFmtId="0" fontId="53" fillId="35" borderId="39" xfId="0" applyFont="1" applyFill="1" applyBorder="1" applyAlignment="1">
      <alignment horizontal="center" vertical="center" wrapText="1"/>
    </xf>
    <xf numFmtId="0" fontId="53" fillId="35" borderId="40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3" fillId="33" borderId="39" xfId="0" applyFont="1" applyFill="1" applyBorder="1" applyAlignment="1">
      <alignment vertical="top" wrapText="1"/>
    </xf>
    <xf numFmtId="0" fontId="53" fillId="33" borderId="40" xfId="0" applyFont="1" applyFill="1" applyBorder="1" applyAlignment="1">
      <alignment vertical="top" wrapText="1"/>
    </xf>
    <xf numFmtId="0" fontId="53" fillId="33" borderId="24" xfId="0" applyFont="1" applyFill="1" applyBorder="1" applyAlignment="1">
      <alignment vertical="top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4" borderId="39" xfId="0" applyFont="1" applyFill="1" applyBorder="1" applyAlignment="1">
      <alignment horizontal="center" vertical="center" wrapText="1"/>
    </xf>
    <xf numFmtId="0" fontId="53" fillId="34" borderId="40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352425</xdr:colOff>
      <xdr:row>38</xdr:row>
      <xdr:rowOff>904875</xdr:rowOff>
    </xdr:from>
    <xdr:ext cx="333375" cy="333375"/>
    <xdr:sp>
      <xdr:nvSpPr>
        <xdr:cNvPr id="1" name="Text Box 1"/>
        <xdr:cNvSpPr txBox="1">
          <a:spLocks noChangeArrowheads="1"/>
        </xdr:cNvSpPr>
      </xdr:nvSpPr>
      <xdr:spPr>
        <a:xfrm>
          <a:off x="12163425" y="583215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».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4CBBFEDE06C7B1AC252AC41737EEC61D551DE03E674902BD3A66010F06B00876F98DB0AC621D5E5g9qD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70" zoomScaleSheetLayoutView="70" zoomScalePageLayoutView="0" workbookViewId="0" topLeftCell="A25">
      <selection activeCell="I10" sqref="I10"/>
    </sheetView>
  </sheetViews>
  <sheetFormatPr defaultColWidth="9.140625" defaultRowHeight="15"/>
  <cols>
    <col min="1" max="1" width="47.7109375" style="0" customWidth="1"/>
    <col min="2" max="2" width="25.28125" style="0" customWidth="1"/>
    <col min="3" max="3" width="16.8515625" style="0" customWidth="1"/>
    <col min="4" max="4" width="18.140625" style="0" customWidth="1"/>
    <col min="5" max="5" width="17.8515625" style="0" customWidth="1"/>
    <col min="6" max="6" width="14.7109375" style="0" customWidth="1"/>
    <col min="7" max="7" width="13.7109375" style="0" customWidth="1"/>
    <col min="8" max="8" width="15.28125" style="0" customWidth="1"/>
    <col min="9" max="9" width="30.8515625" style="0" customWidth="1"/>
    <col min="11" max="11" width="15.7109375" style="0" customWidth="1"/>
  </cols>
  <sheetData>
    <row r="1" spans="6:10" ht="128.25" customHeight="1">
      <c r="F1" s="248" t="s">
        <v>190</v>
      </c>
      <c r="G1" s="248"/>
      <c r="H1" s="248"/>
      <c r="I1" s="240" t="s">
        <v>291</v>
      </c>
      <c r="J1" s="1"/>
    </row>
    <row r="2" spans="6:10" ht="115.5" customHeight="1">
      <c r="F2" s="248" t="s">
        <v>35</v>
      </c>
      <c r="G2" s="248"/>
      <c r="H2" s="248"/>
      <c r="I2" s="241"/>
      <c r="J2" s="1"/>
    </row>
    <row r="3" spans="1:9" ht="72" customHeight="1">
      <c r="A3" s="251" t="s">
        <v>90</v>
      </c>
      <c r="B3" s="251"/>
      <c r="C3" s="251"/>
      <c r="D3" s="251"/>
      <c r="E3" s="251"/>
      <c r="F3" s="251"/>
      <c r="G3" s="251"/>
      <c r="H3" s="251"/>
      <c r="I3" s="242"/>
    </row>
    <row r="4" spans="1:9" ht="54.75" customHeight="1">
      <c r="A4" s="252" t="s">
        <v>36</v>
      </c>
      <c r="B4" s="252" t="s">
        <v>37</v>
      </c>
      <c r="C4" s="245" t="s">
        <v>38</v>
      </c>
      <c r="D4" s="245"/>
      <c r="E4" s="245"/>
      <c r="F4" s="246" t="s">
        <v>39</v>
      </c>
      <c r="G4" s="246"/>
      <c r="H4" s="247"/>
      <c r="I4" s="153"/>
    </row>
    <row r="5" spans="1:9" ht="15.75" customHeight="1">
      <c r="A5" s="252"/>
      <c r="B5" s="252"/>
      <c r="C5" s="17" t="s">
        <v>40</v>
      </c>
      <c r="D5" s="17" t="s">
        <v>41</v>
      </c>
      <c r="E5" s="17" t="s">
        <v>42</v>
      </c>
      <c r="F5" s="17">
        <v>2016</v>
      </c>
      <c r="G5" s="17">
        <v>2017</v>
      </c>
      <c r="H5" s="140">
        <v>2018</v>
      </c>
      <c r="I5" s="153"/>
    </row>
    <row r="6" spans="1:9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41">
        <v>8</v>
      </c>
      <c r="I6" s="153"/>
    </row>
    <row r="7" spans="1:10" ht="82.5" customHeight="1">
      <c r="A7" s="249" t="s">
        <v>44</v>
      </c>
      <c r="B7" s="30" t="s">
        <v>5</v>
      </c>
      <c r="C7" s="48">
        <v>563</v>
      </c>
      <c r="D7" s="72" t="s">
        <v>109</v>
      </c>
      <c r="E7" s="72" t="s">
        <v>110</v>
      </c>
      <c r="F7" s="74">
        <f>F9+F32</f>
        <v>1968.1499999999999</v>
      </c>
      <c r="G7" s="74">
        <f>G9+G32</f>
        <v>1859.462</v>
      </c>
      <c r="H7" s="142">
        <f>H9+H32</f>
        <v>1615.5</v>
      </c>
      <c r="I7" s="236">
        <f>I9+I32</f>
        <v>-1185.15393</v>
      </c>
      <c r="J7" s="235"/>
    </row>
    <row r="8" spans="1:9" ht="82.5" customHeight="1">
      <c r="A8" s="250"/>
      <c r="B8" s="30" t="s">
        <v>12</v>
      </c>
      <c r="C8" s="48">
        <v>574</v>
      </c>
      <c r="D8" s="80"/>
      <c r="E8" s="80"/>
      <c r="F8" s="81"/>
      <c r="G8" s="81"/>
      <c r="H8" s="143"/>
      <c r="I8" s="153"/>
    </row>
    <row r="9" spans="1:9" ht="72.75" customHeight="1">
      <c r="A9" s="253" t="s">
        <v>1</v>
      </c>
      <c r="B9" s="32" t="s">
        <v>5</v>
      </c>
      <c r="C9" s="51">
        <v>563</v>
      </c>
      <c r="D9" s="78" t="s">
        <v>109</v>
      </c>
      <c r="E9" s="78" t="s">
        <v>111</v>
      </c>
      <c r="F9" s="75">
        <f>SUM(F11+F19+F27)</f>
        <v>1772.3</v>
      </c>
      <c r="G9" s="75">
        <f>SUM(G11+G19+G27)</f>
        <v>1230.212</v>
      </c>
      <c r="H9" s="144">
        <f>SUM(H11+H19+H27)</f>
        <v>817.4</v>
      </c>
      <c r="I9" s="144">
        <f>SUM(I11+I19+I27)</f>
        <v>-1061.32143</v>
      </c>
    </row>
    <row r="10" spans="1:9" ht="110.25">
      <c r="A10" s="254"/>
      <c r="B10" s="32" t="s">
        <v>12</v>
      </c>
      <c r="C10" s="51">
        <v>574</v>
      </c>
      <c r="D10" s="111"/>
      <c r="E10" s="111"/>
      <c r="F10" s="94"/>
      <c r="G10" s="94"/>
      <c r="H10" s="145"/>
      <c r="I10" s="153"/>
    </row>
    <row r="11" spans="1:9" ht="93.75" customHeight="1">
      <c r="A11" s="21" t="s">
        <v>45</v>
      </c>
      <c r="B11" s="21" t="s">
        <v>5</v>
      </c>
      <c r="C11" s="50" t="s">
        <v>112</v>
      </c>
      <c r="D11" s="50" t="s">
        <v>109</v>
      </c>
      <c r="E11" s="53" t="s">
        <v>113</v>
      </c>
      <c r="F11" s="23">
        <f>SUM(F12:F18)</f>
        <v>334.8</v>
      </c>
      <c r="G11" s="23">
        <f>SUM(G12:G18)</f>
        <v>140.472</v>
      </c>
      <c r="H11" s="99">
        <f>SUM(H12:H18)</f>
        <v>170.1</v>
      </c>
      <c r="I11" s="99">
        <f>SUM(I12:I18)</f>
        <v>-94.7387</v>
      </c>
    </row>
    <row r="12" spans="1:9" ht="47.25">
      <c r="A12" s="8" t="s">
        <v>46</v>
      </c>
      <c r="B12" s="6" t="s">
        <v>5</v>
      </c>
      <c r="C12" s="46" t="s">
        <v>112</v>
      </c>
      <c r="D12" s="46" t="s">
        <v>109</v>
      </c>
      <c r="E12" s="54"/>
      <c r="F12" s="10">
        <v>0</v>
      </c>
      <c r="G12" s="10">
        <v>7.8</v>
      </c>
      <c r="H12" s="146">
        <v>10</v>
      </c>
      <c r="I12" s="153">
        <v>-7.8</v>
      </c>
    </row>
    <row r="13" spans="1:9" ht="63" customHeight="1">
      <c r="A13" s="133" t="s">
        <v>47</v>
      </c>
      <c r="B13" s="134" t="s">
        <v>5</v>
      </c>
      <c r="C13" s="63" t="s">
        <v>112</v>
      </c>
      <c r="D13" s="63" t="s">
        <v>109</v>
      </c>
      <c r="E13" s="135" t="s">
        <v>114</v>
      </c>
      <c r="F13" s="136">
        <f>179+135</f>
        <v>314</v>
      </c>
      <c r="G13" s="136">
        <v>128.672</v>
      </c>
      <c r="H13" s="147">
        <v>135</v>
      </c>
      <c r="I13" s="215">
        <v>-82.9387</v>
      </c>
    </row>
    <row r="14" spans="1:9" ht="80.25" customHeight="1">
      <c r="A14" s="7" t="s">
        <v>48</v>
      </c>
      <c r="B14" s="5" t="s">
        <v>5</v>
      </c>
      <c r="C14" s="46" t="s">
        <v>112</v>
      </c>
      <c r="D14" s="46" t="s">
        <v>109</v>
      </c>
      <c r="E14" s="56" t="s">
        <v>115</v>
      </c>
      <c r="F14" s="14">
        <v>20</v>
      </c>
      <c r="G14" s="14">
        <v>0</v>
      </c>
      <c r="H14" s="148">
        <v>20</v>
      </c>
      <c r="I14" s="155">
        <v>0</v>
      </c>
    </row>
    <row r="15" spans="1:9" ht="47.25">
      <c r="A15" s="12" t="s">
        <v>49</v>
      </c>
      <c r="B15" s="5" t="s">
        <v>5</v>
      </c>
      <c r="C15" s="46" t="s">
        <v>112</v>
      </c>
      <c r="D15" s="46" t="s">
        <v>109</v>
      </c>
      <c r="E15" s="56" t="s">
        <v>116</v>
      </c>
      <c r="F15" s="14">
        <v>0</v>
      </c>
      <c r="G15" s="14">
        <v>0</v>
      </c>
      <c r="H15" s="148">
        <v>0</v>
      </c>
      <c r="I15" s="157">
        <v>0</v>
      </c>
    </row>
    <row r="16" spans="1:9" ht="63">
      <c r="A16" s="12" t="s">
        <v>50</v>
      </c>
      <c r="B16" s="6" t="s">
        <v>5</v>
      </c>
      <c r="C16" s="46" t="s">
        <v>112</v>
      </c>
      <c r="D16" s="46" t="s">
        <v>109</v>
      </c>
      <c r="E16" s="56"/>
      <c r="F16" s="14">
        <v>0</v>
      </c>
      <c r="G16" s="14">
        <v>0</v>
      </c>
      <c r="H16" s="148">
        <v>0</v>
      </c>
      <c r="I16" s="157">
        <v>0</v>
      </c>
    </row>
    <row r="17" spans="1:9" ht="47.25">
      <c r="A17" s="12" t="s">
        <v>51</v>
      </c>
      <c r="B17" s="5" t="s">
        <v>5</v>
      </c>
      <c r="C17" s="46" t="s">
        <v>112</v>
      </c>
      <c r="D17" s="46" t="s">
        <v>109</v>
      </c>
      <c r="E17" s="45"/>
      <c r="F17" s="14">
        <v>0</v>
      </c>
      <c r="G17" s="14">
        <v>0</v>
      </c>
      <c r="H17" s="148">
        <v>0</v>
      </c>
      <c r="I17" s="153"/>
    </row>
    <row r="18" spans="1:9" ht="47.25">
      <c r="A18" s="12" t="s">
        <v>52</v>
      </c>
      <c r="B18" s="15" t="s">
        <v>5</v>
      </c>
      <c r="C18" s="46" t="s">
        <v>112</v>
      </c>
      <c r="D18" s="46" t="s">
        <v>109</v>
      </c>
      <c r="E18" s="56" t="s">
        <v>117</v>
      </c>
      <c r="F18" s="14">
        <v>0.8</v>
      </c>
      <c r="G18" s="14">
        <v>4</v>
      </c>
      <c r="H18" s="148">
        <v>5.1</v>
      </c>
      <c r="I18" s="154">
        <v>-4</v>
      </c>
    </row>
    <row r="19" spans="1:9" ht="63">
      <c r="A19" s="25" t="s">
        <v>59</v>
      </c>
      <c r="B19" s="22" t="s">
        <v>5</v>
      </c>
      <c r="C19" s="50" t="s">
        <v>112</v>
      </c>
      <c r="D19" s="50" t="s">
        <v>109</v>
      </c>
      <c r="E19" s="53" t="s">
        <v>118</v>
      </c>
      <c r="F19" s="21">
        <f>SUM(F20:F25)</f>
        <v>92.5</v>
      </c>
      <c r="G19" s="21">
        <f>SUM(G20:G26)</f>
        <v>215.45</v>
      </c>
      <c r="H19" s="91">
        <f>SUM(H20:H26)</f>
        <v>268</v>
      </c>
      <c r="I19" s="91">
        <f>SUM(I20:I26)</f>
        <v>-129.57641999999998</v>
      </c>
    </row>
    <row r="20" spans="1:9" ht="47.25">
      <c r="A20" s="12" t="s">
        <v>53</v>
      </c>
      <c r="B20" s="26" t="s">
        <v>5</v>
      </c>
      <c r="C20" s="46" t="s">
        <v>112</v>
      </c>
      <c r="D20" s="46" t="s">
        <v>109</v>
      </c>
      <c r="E20" s="56" t="s">
        <v>119</v>
      </c>
      <c r="F20" s="14">
        <v>60</v>
      </c>
      <c r="G20" s="14">
        <v>77</v>
      </c>
      <c r="H20" s="148">
        <v>100</v>
      </c>
      <c r="I20" s="216">
        <v>-41.63042</v>
      </c>
    </row>
    <row r="21" spans="1:9" ht="75.75" customHeight="1">
      <c r="A21" s="12" t="s">
        <v>54</v>
      </c>
      <c r="B21" s="26" t="s">
        <v>5</v>
      </c>
      <c r="C21" s="46" t="s">
        <v>112</v>
      </c>
      <c r="D21" s="46" t="s">
        <v>109</v>
      </c>
      <c r="E21" s="56"/>
      <c r="F21" s="10">
        <v>0</v>
      </c>
      <c r="G21" s="10">
        <v>0</v>
      </c>
      <c r="H21" s="146">
        <v>0</v>
      </c>
      <c r="I21" s="153"/>
    </row>
    <row r="22" spans="1:9" ht="47.25">
      <c r="A22" s="7" t="s">
        <v>55</v>
      </c>
      <c r="B22" s="26" t="s">
        <v>5</v>
      </c>
      <c r="C22" s="46" t="s">
        <v>112</v>
      </c>
      <c r="D22" s="46" t="s">
        <v>109</v>
      </c>
      <c r="E22" s="56" t="s">
        <v>120</v>
      </c>
      <c r="F22" s="10">
        <v>32.5</v>
      </c>
      <c r="G22" s="10">
        <v>92.25</v>
      </c>
      <c r="H22" s="146">
        <v>93</v>
      </c>
      <c r="I22" s="158">
        <v>-41.746</v>
      </c>
    </row>
    <row r="23" spans="1:9" ht="47.25">
      <c r="A23" s="8" t="s">
        <v>56</v>
      </c>
      <c r="B23" s="27" t="s">
        <v>5</v>
      </c>
      <c r="C23" s="46" t="s">
        <v>112</v>
      </c>
      <c r="D23" s="46" t="s">
        <v>109</v>
      </c>
      <c r="E23" s="45"/>
      <c r="F23" s="10">
        <v>0</v>
      </c>
      <c r="G23" s="10">
        <v>0</v>
      </c>
      <c r="H23" s="146">
        <v>0</v>
      </c>
      <c r="I23" s="159">
        <v>0</v>
      </c>
    </row>
    <row r="24" spans="1:11" ht="47.25">
      <c r="A24" s="8" t="s">
        <v>57</v>
      </c>
      <c r="B24" s="27" t="s">
        <v>5</v>
      </c>
      <c r="C24" s="46" t="s">
        <v>112</v>
      </c>
      <c r="D24" s="46" t="s">
        <v>109</v>
      </c>
      <c r="E24" s="45"/>
      <c r="F24" s="10">
        <v>0</v>
      </c>
      <c r="G24" s="10">
        <v>0</v>
      </c>
      <c r="H24" s="146">
        <v>0</v>
      </c>
      <c r="I24" s="2">
        <v>0</v>
      </c>
      <c r="J24" t="s">
        <v>317</v>
      </c>
      <c r="K24" s="232">
        <v>1142221.14</v>
      </c>
    </row>
    <row r="25" spans="1:11" ht="75" customHeight="1">
      <c r="A25" s="8" t="s">
        <v>58</v>
      </c>
      <c r="B25" s="27" t="s">
        <v>5</v>
      </c>
      <c r="C25" s="46" t="s">
        <v>112</v>
      </c>
      <c r="D25" s="46" t="s">
        <v>109</v>
      </c>
      <c r="E25" s="45"/>
      <c r="F25" s="10">
        <v>0</v>
      </c>
      <c r="G25" s="10">
        <v>0</v>
      </c>
      <c r="H25" s="146">
        <v>0</v>
      </c>
      <c r="I25" s="2">
        <v>0</v>
      </c>
      <c r="J25" t="s">
        <v>318</v>
      </c>
      <c r="K25" s="233">
        <v>1464085.45</v>
      </c>
    </row>
    <row r="26" spans="1:9" ht="75" customHeight="1">
      <c r="A26" s="128" t="s">
        <v>290</v>
      </c>
      <c r="B26" s="27" t="s">
        <v>5</v>
      </c>
      <c r="C26" s="46" t="s">
        <v>112</v>
      </c>
      <c r="D26" s="46" t="s">
        <v>109</v>
      </c>
      <c r="E26" s="45"/>
      <c r="F26" s="205">
        <v>0</v>
      </c>
      <c r="G26" s="205">
        <v>46.2</v>
      </c>
      <c r="H26" s="146">
        <v>75</v>
      </c>
      <c r="I26" s="160">
        <v>-46.2</v>
      </c>
    </row>
    <row r="27" spans="1:9" ht="63">
      <c r="A27" s="255" t="s">
        <v>60</v>
      </c>
      <c r="B27" s="33" t="s">
        <v>11</v>
      </c>
      <c r="C27" s="50" t="s">
        <v>112</v>
      </c>
      <c r="D27" s="76" t="s">
        <v>109</v>
      </c>
      <c r="E27" s="77" t="s">
        <v>122</v>
      </c>
      <c r="F27" s="73">
        <f>SUM(F29:F31)</f>
        <v>1345</v>
      </c>
      <c r="G27" s="73">
        <f>SUM(G29:G31)</f>
        <v>874.2900000000001</v>
      </c>
      <c r="H27" s="91">
        <f>SUM(H29:H31)</f>
        <v>379.29999999999995</v>
      </c>
      <c r="I27" s="91">
        <f>SUM(I29:I31)</f>
        <v>-837.00631</v>
      </c>
    </row>
    <row r="28" spans="1:9" ht="94.5">
      <c r="A28" s="256"/>
      <c r="B28" s="33" t="s">
        <v>12</v>
      </c>
      <c r="C28" s="50" t="s">
        <v>121</v>
      </c>
      <c r="D28" s="121"/>
      <c r="E28" s="122"/>
      <c r="F28" s="95"/>
      <c r="G28" s="95"/>
      <c r="H28" s="149"/>
      <c r="I28" s="153"/>
    </row>
    <row r="29" spans="1:9" ht="76.5" customHeight="1">
      <c r="A29" s="243" t="s">
        <v>61</v>
      </c>
      <c r="B29" s="11" t="s">
        <v>11</v>
      </c>
      <c r="C29" s="58" t="s">
        <v>112</v>
      </c>
      <c r="D29" s="58" t="s">
        <v>109</v>
      </c>
      <c r="E29" s="56" t="s">
        <v>123</v>
      </c>
      <c r="F29" s="69">
        <f>808.6</f>
        <v>808.6</v>
      </c>
      <c r="G29" s="69">
        <v>723.2</v>
      </c>
      <c r="H29" s="148">
        <v>342.4</v>
      </c>
      <c r="I29" s="217">
        <v>-685.91871</v>
      </c>
    </row>
    <row r="30" spans="1:9" ht="94.5">
      <c r="A30" s="244"/>
      <c r="B30" s="138" t="s">
        <v>12</v>
      </c>
      <c r="C30" s="58" t="s">
        <v>121</v>
      </c>
      <c r="D30" s="58" t="s">
        <v>109</v>
      </c>
      <c r="E30" s="67" t="s">
        <v>196</v>
      </c>
      <c r="F30" s="139">
        <v>500</v>
      </c>
      <c r="G30" s="139">
        <v>115</v>
      </c>
      <c r="H30" s="150">
        <v>0</v>
      </c>
      <c r="I30" s="155">
        <v>-115</v>
      </c>
    </row>
    <row r="31" spans="1:9" ht="85.5" customHeight="1">
      <c r="A31" s="8" t="s">
        <v>62</v>
      </c>
      <c r="B31" s="11" t="s">
        <v>5</v>
      </c>
      <c r="C31" s="46" t="s">
        <v>112</v>
      </c>
      <c r="D31" s="46" t="s">
        <v>109</v>
      </c>
      <c r="E31" s="56" t="s">
        <v>124</v>
      </c>
      <c r="F31" s="10">
        <v>36.4</v>
      </c>
      <c r="G31" s="10">
        <v>36.09</v>
      </c>
      <c r="H31" s="146">
        <v>36.9</v>
      </c>
      <c r="I31" s="218">
        <v>-36.0876</v>
      </c>
    </row>
    <row r="32" spans="1:9" ht="63">
      <c r="A32" s="31" t="s">
        <v>43</v>
      </c>
      <c r="B32" s="20" t="s">
        <v>5</v>
      </c>
      <c r="C32" s="55" t="s">
        <v>112</v>
      </c>
      <c r="D32" s="55" t="s">
        <v>109</v>
      </c>
      <c r="E32" s="55" t="s">
        <v>125</v>
      </c>
      <c r="F32" s="35">
        <f>SUM(F33+F36)</f>
        <v>195.85</v>
      </c>
      <c r="G32" s="35">
        <f>SUM(G33+G36)</f>
        <v>629.25</v>
      </c>
      <c r="H32" s="151">
        <f>SUM(H33+H36)</f>
        <v>798.1</v>
      </c>
      <c r="I32" s="151">
        <f>SUM(I33+I36)</f>
        <v>-123.83249999999998</v>
      </c>
    </row>
    <row r="33" spans="1:9" ht="63">
      <c r="A33" s="29" t="s">
        <v>63</v>
      </c>
      <c r="B33" s="22" t="s">
        <v>5</v>
      </c>
      <c r="C33" s="50" t="s">
        <v>112</v>
      </c>
      <c r="D33" s="50" t="s">
        <v>109</v>
      </c>
      <c r="E33" s="50" t="s">
        <v>126</v>
      </c>
      <c r="F33" s="21">
        <f>SUM(F34:F35)</f>
        <v>42.25</v>
      </c>
      <c r="G33" s="21">
        <f>SUM(G34:G35)</f>
        <v>92.25</v>
      </c>
      <c r="H33" s="91">
        <f>SUM(H34:H35)</f>
        <v>93</v>
      </c>
      <c r="I33" s="91">
        <f>SUM(I34:I35)</f>
        <v>-52.7785</v>
      </c>
    </row>
    <row r="34" spans="1:9" ht="110.25">
      <c r="A34" s="9" t="s">
        <v>64</v>
      </c>
      <c r="B34" s="9" t="s">
        <v>5</v>
      </c>
      <c r="C34" s="46" t="s">
        <v>112</v>
      </c>
      <c r="D34" s="46" t="s">
        <v>109</v>
      </c>
      <c r="E34" s="2"/>
      <c r="F34" s="10">
        <v>0</v>
      </c>
      <c r="G34" s="10">
        <v>0</v>
      </c>
      <c r="H34" s="146">
        <v>0</v>
      </c>
      <c r="I34" s="153"/>
    </row>
    <row r="35" spans="1:9" ht="47.25">
      <c r="A35" s="12" t="s">
        <v>65</v>
      </c>
      <c r="B35" s="13" t="s">
        <v>5</v>
      </c>
      <c r="C35" s="44" t="s">
        <v>112</v>
      </c>
      <c r="D35" s="44" t="s">
        <v>109</v>
      </c>
      <c r="E35" s="56" t="s">
        <v>127</v>
      </c>
      <c r="F35" s="14">
        <v>42.25</v>
      </c>
      <c r="G35" s="14">
        <v>92.25</v>
      </c>
      <c r="H35" s="148">
        <v>93</v>
      </c>
      <c r="I35" s="219">
        <v>-52.7785</v>
      </c>
    </row>
    <row r="36" spans="1:9" ht="47.25">
      <c r="A36" s="24" t="s">
        <v>66</v>
      </c>
      <c r="B36" s="34" t="s">
        <v>5</v>
      </c>
      <c r="C36" s="50" t="s">
        <v>112</v>
      </c>
      <c r="D36" s="50" t="s">
        <v>109</v>
      </c>
      <c r="E36" s="50" t="s">
        <v>128</v>
      </c>
      <c r="F36" s="23">
        <f>SUM(F37:F44)</f>
        <v>153.6</v>
      </c>
      <c r="G36" s="23">
        <f>SUM(G37:G45)</f>
        <v>537</v>
      </c>
      <c r="H36" s="152">
        <f>SUM(H37:H45)</f>
        <v>705.1</v>
      </c>
      <c r="I36" s="152">
        <f>SUM(I37:I45)</f>
        <v>-71.05399999999999</v>
      </c>
    </row>
    <row r="37" spans="1:9" ht="78.75">
      <c r="A37" s="12" t="s">
        <v>67</v>
      </c>
      <c r="B37" s="13" t="s">
        <v>5</v>
      </c>
      <c r="C37" s="44" t="s">
        <v>112</v>
      </c>
      <c r="D37" s="44" t="s">
        <v>109</v>
      </c>
      <c r="E37" s="56" t="s">
        <v>129</v>
      </c>
      <c r="F37" s="14">
        <v>100</v>
      </c>
      <c r="G37" s="14">
        <v>121</v>
      </c>
      <c r="H37" s="148">
        <v>120</v>
      </c>
      <c r="I37" s="154">
        <v>-68.454</v>
      </c>
    </row>
    <row r="38" spans="1:9" ht="63">
      <c r="A38" s="9" t="s">
        <v>68</v>
      </c>
      <c r="B38" s="9" t="s">
        <v>5</v>
      </c>
      <c r="C38" s="44" t="s">
        <v>112</v>
      </c>
      <c r="D38" s="44" t="s">
        <v>109</v>
      </c>
      <c r="E38" s="56" t="s">
        <v>130</v>
      </c>
      <c r="F38" s="10">
        <v>0</v>
      </c>
      <c r="G38" s="10">
        <v>0</v>
      </c>
      <c r="H38" s="146">
        <v>0</v>
      </c>
      <c r="I38" s="153">
        <v>0</v>
      </c>
    </row>
    <row r="39" spans="1:9" ht="47.25">
      <c r="A39" s="8" t="s">
        <v>69</v>
      </c>
      <c r="B39" s="9" t="s">
        <v>5</v>
      </c>
      <c r="C39" s="44" t="s">
        <v>112</v>
      </c>
      <c r="D39" s="44" t="s">
        <v>109</v>
      </c>
      <c r="E39" s="56" t="s">
        <v>131</v>
      </c>
      <c r="F39" s="10">
        <v>0</v>
      </c>
      <c r="G39" s="10">
        <v>0</v>
      </c>
      <c r="H39" s="146">
        <v>0</v>
      </c>
      <c r="I39" s="153">
        <v>0</v>
      </c>
    </row>
    <row r="40" spans="1:9" ht="63">
      <c r="A40" s="12" t="s">
        <v>70</v>
      </c>
      <c r="B40" s="13" t="s">
        <v>3</v>
      </c>
      <c r="C40" s="44" t="s">
        <v>112</v>
      </c>
      <c r="D40" s="44" t="s">
        <v>109</v>
      </c>
      <c r="E40" s="56" t="s">
        <v>132</v>
      </c>
      <c r="F40" s="14">
        <f>187.4-135</f>
        <v>52.400000000000006</v>
      </c>
      <c r="G40" s="14">
        <v>0</v>
      </c>
      <c r="H40" s="148">
        <v>100</v>
      </c>
      <c r="I40" s="154">
        <v>0</v>
      </c>
    </row>
    <row r="41" spans="1:11" ht="47.25">
      <c r="A41" s="8" t="s">
        <v>71</v>
      </c>
      <c r="B41" s="9" t="s">
        <v>3</v>
      </c>
      <c r="C41" s="44" t="s">
        <v>112</v>
      </c>
      <c r="D41" s="44" t="s">
        <v>109</v>
      </c>
      <c r="E41" s="45"/>
      <c r="F41" s="10">
        <v>0</v>
      </c>
      <c r="G41" s="10">
        <v>0</v>
      </c>
      <c r="H41" s="146">
        <v>0</v>
      </c>
      <c r="I41" s="2"/>
      <c r="J41" t="s">
        <v>318</v>
      </c>
      <c r="K41" s="231">
        <v>725322.16</v>
      </c>
    </row>
    <row r="42" spans="1:11" ht="47.25">
      <c r="A42" s="8" t="s">
        <v>72</v>
      </c>
      <c r="B42" s="9" t="s">
        <v>3</v>
      </c>
      <c r="C42" s="44" t="s">
        <v>112</v>
      </c>
      <c r="D42" s="44" t="s">
        <v>109</v>
      </c>
      <c r="E42" s="45"/>
      <c r="F42" s="10">
        <v>0</v>
      </c>
      <c r="G42" s="10">
        <v>0</v>
      </c>
      <c r="H42" s="146">
        <v>0</v>
      </c>
      <c r="I42" s="2"/>
      <c r="J42" t="s">
        <v>317</v>
      </c>
      <c r="K42" s="231">
        <v>1845926.12</v>
      </c>
    </row>
    <row r="43" spans="1:9" ht="47.25">
      <c r="A43" s="12" t="s">
        <v>73</v>
      </c>
      <c r="B43" s="13" t="s">
        <v>5</v>
      </c>
      <c r="C43" s="44" t="s">
        <v>112</v>
      </c>
      <c r="D43" s="44" t="s">
        <v>109</v>
      </c>
      <c r="E43" s="56" t="s">
        <v>133</v>
      </c>
      <c r="F43" s="14">
        <v>1.2</v>
      </c>
      <c r="G43" s="14">
        <v>2.6</v>
      </c>
      <c r="H43" s="148">
        <v>5.1</v>
      </c>
      <c r="I43" s="154">
        <v>-2.6</v>
      </c>
    </row>
    <row r="44" spans="1:9" ht="47.25">
      <c r="A44" s="70" t="s">
        <v>74</v>
      </c>
      <c r="B44" s="13" t="s">
        <v>5</v>
      </c>
      <c r="C44" s="44" t="s">
        <v>112</v>
      </c>
      <c r="D44" s="44" t="s">
        <v>109</v>
      </c>
      <c r="E44" s="161" t="s">
        <v>134</v>
      </c>
      <c r="F44" s="156">
        <v>0</v>
      </c>
      <c r="G44" s="156">
        <v>391.2</v>
      </c>
      <c r="H44" s="148">
        <v>450</v>
      </c>
      <c r="I44" s="162">
        <v>0</v>
      </c>
    </row>
    <row r="45" spans="1:9" ht="47.25">
      <c r="A45" s="70" t="s">
        <v>292</v>
      </c>
      <c r="B45" s="13" t="s">
        <v>5</v>
      </c>
      <c r="C45" s="44" t="s">
        <v>112</v>
      </c>
      <c r="D45" s="44" t="s">
        <v>109</v>
      </c>
      <c r="E45" s="161" t="s">
        <v>293</v>
      </c>
      <c r="F45" s="206">
        <v>0</v>
      </c>
      <c r="G45" s="206">
        <v>22.2</v>
      </c>
      <c r="H45" s="148">
        <v>30</v>
      </c>
      <c r="I45" s="162">
        <v>0</v>
      </c>
    </row>
  </sheetData>
  <sheetProtection/>
  <mergeCells count="12">
    <mergeCell ref="I1:I3"/>
    <mergeCell ref="A29:A30"/>
    <mergeCell ref="C4:E4"/>
    <mergeCell ref="F4:H4"/>
    <mergeCell ref="F1:H1"/>
    <mergeCell ref="F2:H2"/>
    <mergeCell ref="A7:A8"/>
    <mergeCell ref="A3:H3"/>
    <mergeCell ref="A4:A5"/>
    <mergeCell ref="B4:B5"/>
    <mergeCell ref="A9:A10"/>
    <mergeCell ref="A27:A28"/>
  </mergeCells>
  <printOptions/>
  <pageMargins left="0.7086614173228347" right="0.7086614173228347" top="0.7480314960629921" bottom="0.7480314960629921" header="0.31496062992125984" footer="0.31496062992125984"/>
  <pageSetup cellComments="asDisplayed" horizontalDpi="180" verticalDpi="180" orientation="landscape" paperSize="9" scale="51" r:id="rId1"/>
  <rowBreaks count="2" manualBreakCount="2">
    <brk id="8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75" zoomScaleSheetLayoutView="75" zoomScalePageLayoutView="0" workbookViewId="0" topLeftCell="A1">
      <pane xSplit="7" ySplit="4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30" sqref="A30:A31"/>
    </sheetView>
  </sheetViews>
  <sheetFormatPr defaultColWidth="9.140625" defaultRowHeight="15"/>
  <cols>
    <col min="1" max="1" width="47.7109375" style="0" customWidth="1"/>
    <col min="2" max="2" width="25.28125" style="0" customWidth="1"/>
    <col min="3" max="3" width="16.8515625" style="0" customWidth="1"/>
    <col min="4" max="4" width="18.140625" style="0" customWidth="1"/>
    <col min="5" max="5" width="17.8515625" style="0" customWidth="1"/>
    <col min="6" max="6" width="14.7109375" style="0" customWidth="1"/>
    <col min="7" max="7" width="13.7109375" style="0" customWidth="1"/>
    <col min="8" max="8" width="15.28125" style="0" customWidth="1"/>
    <col min="9" max="9" width="33.7109375" style="0" customWidth="1"/>
  </cols>
  <sheetData>
    <row r="1" spans="6:10" ht="105" customHeight="1">
      <c r="F1" s="248" t="s">
        <v>193</v>
      </c>
      <c r="G1" s="248"/>
      <c r="H1" s="248"/>
      <c r="I1" s="240" t="s">
        <v>316</v>
      </c>
      <c r="J1" s="1"/>
    </row>
    <row r="2" spans="6:10" ht="115.5" customHeight="1">
      <c r="F2" s="248" t="s">
        <v>192</v>
      </c>
      <c r="G2" s="248"/>
      <c r="H2" s="248"/>
      <c r="I2" s="241"/>
      <c r="J2" s="1"/>
    </row>
    <row r="3" spans="1:9" ht="72" customHeight="1">
      <c r="A3" s="251" t="s">
        <v>146</v>
      </c>
      <c r="B3" s="251"/>
      <c r="C3" s="251"/>
      <c r="D3" s="251"/>
      <c r="E3" s="251"/>
      <c r="F3" s="251"/>
      <c r="G3" s="251"/>
      <c r="H3" s="251"/>
      <c r="I3" s="242"/>
    </row>
    <row r="4" spans="1:9" ht="82.5" customHeight="1">
      <c r="A4" s="252" t="s">
        <v>36</v>
      </c>
      <c r="B4" s="252" t="s">
        <v>37</v>
      </c>
      <c r="C4" s="245" t="s">
        <v>38</v>
      </c>
      <c r="D4" s="245"/>
      <c r="E4" s="245"/>
      <c r="F4" s="246" t="s">
        <v>39</v>
      </c>
      <c r="G4" s="246"/>
      <c r="H4" s="246"/>
      <c r="I4" s="2"/>
    </row>
    <row r="5" spans="1:9" ht="15.75">
      <c r="A5" s="252"/>
      <c r="B5" s="252"/>
      <c r="C5" s="207" t="s">
        <v>40</v>
      </c>
      <c r="D5" s="207" t="s">
        <v>41</v>
      </c>
      <c r="E5" s="207" t="s">
        <v>42</v>
      </c>
      <c r="F5" s="207">
        <v>2016</v>
      </c>
      <c r="G5" s="207">
        <v>2017</v>
      </c>
      <c r="H5" s="207">
        <v>2018</v>
      </c>
      <c r="I5" s="2"/>
    </row>
    <row r="6" spans="1:9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2"/>
    </row>
    <row r="7" spans="1:10" ht="15.75">
      <c r="A7" s="137"/>
      <c r="B7" s="47"/>
      <c r="C7" s="49"/>
      <c r="D7" s="49"/>
      <c r="E7" s="79"/>
      <c r="F7" s="209"/>
      <c r="G7" s="209"/>
      <c r="H7" s="209"/>
      <c r="I7" s="2">
        <v>4830.77127</v>
      </c>
      <c r="J7" t="s">
        <v>333</v>
      </c>
    </row>
    <row r="8" spans="1:9" ht="47.25">
      <c r="A8" s="36" t="s">
        <v>19</v>
      </c>
      <c r="B8" s="20" t="s">
        <v>5</v>
      </c>
      <c r="C8" s="55">
        <v>763</v>
      </c>
      <c r="D8" s="55" t="s">
        <v>197</v>
      </c>
      <c r="E8" s="55" t="s">
        <v>135</v>
      </c>
      <c r="F8" s="35">
        <f>F9+F17+F25</f>
        <v>254.00999999999996</v>
      </c>
      <c r="G8" s="35">
        <f>G9+G17+G25</f>
        <v>2971.3092699999997</v>
      </c>
      <c r="H8" s="35">
        <f>H9+H17+H25</f>
        <v>3159.7200000000003</v>
      </c>
      <c r="I8" s="35">
        <f>I9+I17+I25</f>
        <v>-2184.91303</v>
      </c>
    </row>
    <row r="9" spans="1:9" ht="47.25">
      <c r="A9" s="29" t="s">
        <v>75</v>
      </c>
      <c r="B9" s="22" t="s">
        <v>5</v>
      </c>
      <c r="C9" s="50">
        <v>763</v>
      </c>
      <c r="D9" s="50" t="s">
        <v>197</v>
      </c>
      <c r="E9" s="50" t="s">
        <v>136</v>
      </c>
      <c r="F9" s="208">
        <f>SUM(F10:F16)</f>
        <v>0.8</v>
      </c>
      <c r="G9" s="220">
        <f>SUM(G10:G16)</f>
        <v>219.29</v>
      </c>
      <c r="H9" s="208">
        <f>SUM(H10:H16)</f>
        <v>180.4</v>
      </c>
      <c r="I9" s="213">
        <f>SUM(I10:I16)</f>
        <v>-98.91533000000001</v>
      </c>
    </row>
    <row r="10" spans="1:9" ht="47.25">
      <c r="A10" s="128" t="s">
        <v>76</v>
      </c>
      <c r="B10" s="9" t="s">
        <v>5</v>
      </c>
      <c r="C10" s="46" t="s">
        <v>137</v>
      </c>
      <c r="D10" s="58" t="s">
        <v>197</v>
      </c>
      <c r="E10" s="46" t="s">
        <v>294</v>
      </c>
      <c r="F10" s="212">
        <v>0</v>
      </c>
      <c r="G10" s="139">
        <f>8.2+2</f>
        <v>10.2</v>
      </c>
      <c r="H10" s="139">
        <v>27</v>
      </c>
      <c r="I10" s="163">
        <v>-10</v>
      </c>
    </row>
    <row r="11" spans="1:9" ht="47.25">
      <c r="A11" s="7" t="s">
        <v>77</v>
      </c>
      <c r="B11" s="5" t="s">
        <v>5</v>
      </c>
      <c r="C11" s="46" t="s">
        <v>137</v>
      </c>
      <c r="D11" s="58" t="s">
        <v>197</v>
      </c>
      <c r="E11" s="46" t="s">
        <v>295</v>
      </c>
      <c r="F11" s="212">
        <v>0</v>
      </c>
      <c r="G11" s="221">
        <v>207.69</v>
      </c>
      <c r="H11" s="139">
        <v>150</v>
      </c>
      <c r="I11" s="3">
        <v>-87.51533</v>
      </c>
    </row>
    <row r="12" spans="1:9" ht="47.25">
      <c r="A12" s="12" t="s">
        <v>78</v>
      </c>
      <c r="B12" s="13" t="s">
        <v>5</v>
      </c>
      <c r="C12" s="46" t="s">
        <v>137</v>
      </c>
      <c r="D12" s="58" t="s">
        <v>197</v>
      </c>
      <c r="E12" s="46" t="s">
        <v>296</v>
      </c>
      <c r="F12" s="212">
        <v>0</v>
      </c>
      <c r="G12" s="221">
        <f>20-9-11</f>
        <v>0</v>
      </c>
      <c r="H12" s="139">
        <v>0</v>
      </c>
      <c r="I12" s="3">
        <v>0</v>
      </c>
    </row>
    <row r="13" spans="1:9" ht="47.25">
      <c r="A13" s="128" t="s">
        <v>79</v>
      </c>
      <c r="B13" s="9" t="s">
        <v>5</v>
      </c>
      <c r="C13" s="46" t="s">
        <v>137</v>
      </c>
      <c r="D13" s="58" t="s">
        <v>197</v>
      </c>
      <c r="E13" s="56"/>
      <c r="F13" s="212">
        <v>0</v>
      </c>
      <c r="G13" s="212">
        <v>0</v>
      </c>
      <c r="H13" s="212">
        <v>0</v>
      </c>
      <c r="I13" s="3">
        <v>0</v>
      </c>
    </row>
    <row r="14" spans="1:9" ht="63">
      <c r="A14" s="12" t="s">
        <v>80</v>
      </c>
      <c r="B14" s="13" t="s">
        <v>5</v>
      </c>
      <c r="C14" s="46" t="s">
        <v>137</v>
      </c>
      <c r="D14" s="58" t="s">
        <v>197</v>
      </c>
      <c r="E14" s="56"/>
      <c r="F14" s="212">
        <v>0</v>
      </c>
      <c r="G14" s="212">
        <v>0</v>
      </c>
      <c r="H14" s="212">
        <v>0</v>
      </c>
      <c r="I14" s="2"/>
    </row>
    <row r="15" spans="1:9" ht="110.25">
      <c r="A15" s="128" t="s">
        <v>81</v>
      </c>
      <c r="B15" s="9" t="s">
        <v>5</v>
      </c>
      <c r="C15" s="46" t="s">
        <v>137</v>
      </c>
      <c r="D15" s="58" t="s">
        <v>197</v>
      </c>
      <c r="E15" s="56"/>
      <c r="F15" s="212">
        <v>0</v>
      </c>
      <c r="G15" s="212">
        <v>0</v>
      </c>
      <c r="H15" s="212">
        <v>0</v>
      </c>
      <c r="I15" s="3">
        <v>0</v>
      </c>
    </row>
    <row r="16" spans="1:9" ht="47.25">
      <c r="A16" s="12" t="s">
        <v>82</v>
      </c>
      <c r="B16" s="13" t="s">
        <v>5</v>
      </c>
      <c r="C16" s="44" t="s">
        <v>137</v>
      </c>
      <c r="D16" s="59" t="s">
        <v>197</v>
      </c>
      <c r="E16" s="67" t="s">
        <v>297</v>
      </c>
      <c r="F16" s="206">
        <v>0.8</v>
      </c>
      <c r="G16" s="222">
        <f>0.8+0.6</f>
        <v>1.4</v>
      </c>
      <c r="H16" s="223">
        <v>3.4</v>
      </c>
      <c r="I16" s="3">
        <v>-1.4</v>
      </c>
    </row>
    <row r="17" spans="1:9" ht="47.25">
      <c r="A17" s="28" t="s">
        <v>83</v>
      </c>
      <c r="B17" s="29" t="s">
        <v>5</v>
      </c>
      <c r="C17" s="76" t="s">
        <v>137</v>
      </c>
      <c r="D17" s="76" t="s">
        <v>197</v>
      </c>
      <c r="E17" s="57" t="s">
        <v>138</v>
      </c>
      <c r="F17" s="208">
        <f>SUM(F18:F24)</f>
        <v>5.35</v>
      </c>
      <c r="G17" s="208">
        <f>SUM(G18:G24)</f>
        <v>1631.12733</v>
      </c>
      <c r="H17" s="208">
        <f>SUM(H18:H24)</f>
        <v>2666.32</v>
      </c>
      <c r="I17" s="213">
        <f>SUM(I18:I24)</f>
        <v>-1043.27087</v>
      </c>
    </row>
    <row r="18" spans="1:9" ht="63">
      <c r="A18" s="12" t="s">
        <v>84</v>
      </c>
      <c r="B18" s="13" t="s">
        <v>5</v>
      </c>
      <c r="C18" s="63" t="s">
        <v>137</v>
      </c>
      <c r="D18" s="59" t="s">
        <v>197</v>
      </c>
      <c r="E18" s="64" t="s">
        <v>298</v>
      </c>
      <c r="F18" s="206">
        <v>2.1</v>
      </c>
      <c r="G18" s="223">
        <v>35.91</v>
      </c>
      <c r="H18" s="223">
        <v>20</v>
      </c>
      <c r="I18" s="2">
        <v>-35.91</v>
      </c>
    </row>
    <row r="19" spans="1:9" ht="47.25">
      <c r="A19" s="7" t="s">
        <v>85</v>
      </c>
      <c r="B19" s="13" t="s">
        <v>5</v>
      </c>
      <c r="C19" s="63" t="s">
        <v>137</v>
      </c>
      <c r="D19" s="59" t="s">
        <v>197</v>
      </c>
      <c r="E19" s="64" t="s">
        <v>299</v>
      </c>
      <c r="F19" s="206">
        <v>3.25</v>
      </c>
      <c r="G19" s="222">
        <f>3.3+10.8</f>
        <v>14.100000000000001</v>
      </c>
      <c r="H19" s="223">
        <v>15</v>
      </c>
      <c r="I19" s="2">
        <v>-14.1</v>
      </c>
    </row>
    <row r="20" spans="1:9" ht="47.25">
      <c r="A20" s="128" t="s">
        <v>86</v>
      </c>
      <c r="B20" s="9" t="s">
        <v>5</v>
      </c>
      <c r="C20" s="63" t="s">
        <v>137</v>
      </c>
      <c r="D20" s="59" t="s">
        <v>197</v>
      </c>
      <c r="E20" s="56"/>
      <c r="F20" s="212">
        <v>0</v>
      </c>
      <c r="G20" s="212">
        <v>0</v>
      </c>
      <c r="H20" s="212">
        <v>0</v>
      </c>
      <c r="I20" s="3"/>
    </row>
    <row r="21" spans="1:9" ht="47.25">
      <c r="A21" s="128" t="s">
        <v>87</v>
      </c>
      <c r="B21" s="9" t="s">
        <v>5</v>
      </c>
      <c r="C21" s="63" t="s">
        <v>137</v>
      </c>
      <c r="D21" s="59" t="s">
        <v>197</v>
      </c>
      <c r="E21" s="56"/>
      <c r="F21" s="212">
        <v>0</v>
      </c>
      <c r="G21" s="212">
        <v>0</v>
      </c>
      <c r="H21" s="212">
        <v>0</v>
      </c>
      <c r="I21" s="2"/>
    </row>
    <row r="22" spans="1:9" ht="63">
      <c r="A22" s="128" t="s">
        <v>186</v>
      </c>
      <c r="B22" s="9" t="s">
        <v>3</v>
      </c>
      <c r="C22" s="63" t="s">
        <v>137</v>
      </c>
      <c r="D22" s="59" t="s">
        <v>197</v>
      </c>
      <c r="E22" s="56"/>
      <c r="F22" s="212">
        <v>0</v>
      </c>
      <c r="G22" s="212">
        <v>0</v>
      </c>
      <c r="H22" s="212">
        <v>0</v>
      </c>
      <c r="I22" s="3"/>
    </row>
    <row r="23" spans="1:9" ht="173.25">
      <c r="A23" s="128" t="s">
        <v>300</v>
      </c>
      <c r="B23" s="9" t="s">
        <v>3</v>
      </c>
      <c r="C23" s="63" t="s">
        <v>137</v>
      </c>
      <c r="D23" s="59" t="s">
        <v>198</v>
      </c>
      <c r="E23" s="56" t="s">
        <v>301</v>
      </c>
      <c r="F23" s="212">
        <v>0</v>
      </c>
      <c r="G23" s="221">
        <v>1045.11733</v>
      </c>
      <c r="H23" s="221">
        <f>1300+831.32+443.368</f>
        <v>2574.688</v>
      </c>
      <c r="I23" s="3">
        <v>-993.26087</v>
      </c>
    </row>
    <row r="24" spans="1:9" ht="47.25">
      <c r="A24" s="128" t="s">
        <v>302</v>
      </c>
      <c r="B24" s="9" t="s">
        <v>3</v>
      </c>
      <c r="C24" s="63" t="s">
        <v>137</v>
      </c>
      <c r="D24" s="59" t="s">
        <v>198</v>
      </c>
      <c r="E24" s="56" t="s">
        <v>303</v>
      </c>
      <c r="F24" s="206">
        <v>0</v>
      </c>
      <c r="G24" s="222">
        <f>700-164</f>
        <v>536</v>
      </c>
      <c r="H24" s="224">
        <f>500-443.368</f>
        <v>56.632000000000005</v>
      </c>
      <c r="I24" s="3">
        <v>0</v>
      </c>
    </row>
    <row r="25" spans="1:9" ht="63">
      <c r="A25" s="37" t="s">
        <v>88</v>
      </c>
      <c r="B25" s="38" t="s">
        <v>5</v>
      </c>
      <c r="C25" s="76" t="s">
        <v>137</v>
      </c>
      <c r="D25" s="76" t="s">
        <v>197</v>
      </c>
      <c r="E25" s="57" t="s">
        <v>139</v>
      </c>
      <c r="F25" s="208">
        <f>SUM(F26:F30)</f>
        <v>247.85999999999996</v>
      </c>
      <c r="G25" s="211">
        <f>SUM(G26:G31)</f>
        <v>1120.89194</v>
      </c>
      <c r="H25" s="210">
        <f>SUM(H26:H31)</f>
        <v>313</v>
      </c>
      <c r="I25" s="214">
        <f>SUM(I26:I31)</f>
        <v>-1042.72683</v>
      </c>
    </row>
    <row r="26" spans="1:9" ht="78.75">
      <c r="A26" s="128" t="s">
        <v>91</v>
      </c>
      <c r="B26" s="9" t="s">
        <v>5</v>
      </c>
      <c r="C26" s="63" t="s">
        <v>137</v>
      </c>
      <c r="D26" s="59" t="s">
        <v>197</v>
      </c>
      <c r="E26" s="64" t="s">
        <v>304</v>
      </c>
      <c r="F26" s="139">
        <f>356-304.04</f>
        <v>51.95999999999998</v>
      </c>
      <c r="G26" s="225">
        <v>153.2</v>
      </c>
      <c r="H26" s="139">
        <v>62.4</v>
      </c>
      <c r="I26" s="2">
        <v>-153.2</v>
      </c>
    </row>
    <row r="27" spans="1:9" ht="47.25">
      <c r="A27" s="257" t="s">
        <v>92</v>
      </c>
      <c r="B27" s="9" t="s">
        <v>3</v>
      </c>
      <c r="C27" s="63" t="s">
        <v>137</v>
      </c>
      <c r="D27" s="59" t="s">
        <v>198</v>
      </c>
      <c r="E27" s="56" t="s">
        <v>305</v>
      </c>
      <c r="F27" s="139">
        <v>52.8</v>
      </c>
      <c r="G27" s="221">
        <f>235-235</f>
        <v>0</v>
      </c>
      <c r="H27" s="139">
        <f>50</f>
        <v>50</v>
      </c>
      <c r="I27" s="2"/>
    </row>
    <row r="28" spans="1:9" ht="94.5">
      <c r="A28" s="258"/>
      <c r="B28" s="226" t="s">
        <v>12</v>
      </c>
      <c r="C28" s="227" t="s">
        <v>306</v>
      </c>
      <c r="D28" s="59"/>
      <c r="E28" s="56"/>
      <c r="F28" s="223"/>
      <c r="G28" s="222">
        <f>358.199+300+63.42042</f>
        <v>721.6194200000001</v>
      </c>
      <c r="H28" s="206">
        <v>0</v>
      </c>
      <c r="I28" s="3">
        <v>-721.61942</v>
      </c>
    </row>
    <row r="29" spans="1:9" ht="63">
      <c r="A29" s="12" t="s">
        <v>93</v>
      </c>
      <c r="B29" s="13" t="s">
        <v>3</v>
      </c>
      <c r="C29" s="63" t="s">
        <v>137</v>
      </c>
      <c r="D29" s="59" t="s">
        <v>197</v>
      </c>
      <c r="E29" s="56" t="s">
        <v>307</v>
      </c>
      <c r="F29" s="223">
        <v>104.1</v>
      </c>
      <c r="G29" s="222">
        <f>104.2+16.22157</f>
        <v>120.42157</v>
      </c>
      <c r="H29" s="223">
        <v>100.6</v>
      </c>
      <c r="I29" s="3">
        <v>-120.42157</v>
      </c>
    </row>
    <row r="30" spans="1:9" ht="47.25">
      <c r="A30" s="257" t="s">
        <v>94</v>
      </c>
      <c r="B30" s="9" t="s">
        <v>5</v>
      </c>
      <c r="C30" s="63" t="s">
        <v>137</v>
      </c>
      <c r="D30" s="59" t="s">
        <v>197</v>
      </c>
      <c r="E30" s="67" t="s">
        <v>308</v>
      </c>
      <c r="F30" s="139">
        <v>39</v>
      </c>
      <c r="G30" s="221">
        <f>113.7-3.34905</f>
        <v>110.35095</v>
      </c>
      <c r="H30" s="139">
        <v>100</v>
      </c>
      <c r="I30" s="3">
        <v>-32.18584</v>
      </c>
    </row>
    <row r="31" spans="1:9" ht="94.5">
      <c r="A31" s="258"/>
      <c r="B31" s="226" t="s">
        <v>12</v>
      </c>
      <c r="C31" s="227" t="s">
        <v>306</v>
      </c>
      <c r="D31" s="59"/>
      <c r="E31" s="67"/>
      <c r="F31" s="139"/>
      <c r="G31" s="221">
        <v>15.3</v>
      </c>
      <c r="H31" s="212"/>
      <c r="I31" s="3">
        <v>-15.3</v>
      </c>
    </row>
    <row r="32" spans="1:9" ht="47.25">
      <c r="A32" s="39" t="s">
        <v>26</v>
      </c>
      <c r="B32" s="40" t="s">
        <v>5</v>
      </c>
      <c r="C32" s="65" t="s">
        <v>137</v>
      </c>
      <c r="D32" s="65" t="s">
        <v>197</v>
      </c>
      <c r="E32" s="66" t="s">
        <v>140</v>
      </c>
      <c r="F32" s="35">
        <f>F33+F39</f>
        <v>84.05095</v>
      </c>
      <c r="G32" s="35">
        <f>G33+G39</f>
        <v>147.42748</v>
      </c>
      <c r="H32" s="35">
        <f>H33+H39</f>
        <v>181.4</v>
      </c>
      <c r="I32" s="35">
        <f>I33+I39</f>
        <v>-126.42750000000001</v>
      </c>
    </row>
    <row r="33" spans="1:9" ht="63">
      <c r="A33" s="29" t="s">
        <v>89</v>
      </c>
      <c r="B33" s="22" t="s">
        <v>5</v>
      </c>
      <c r="C33" s="76" t="s">
        <v>137</v>
      </c>
      <c r="D33" s="76" t="s">
        <v>197</v>
      </c>
      <c r="E33" s="57" t="s">
        <v>141</v>
      </c>
      <c r="F33" s="208">
        <f>SUM(F34:F38)</f>
        <v>37.4</v>
      </c>
      <c r="G33" s="208">
        <f>SUM(G34:G38)</f>
        <v>68.9</v>
      </c>
      <c r="H33" s="208">
        <f>SUM(H34:H38)</f>
        <v>52.4</v>
      </c>
      <c r="I33" s="213">
        <f>SUM(I34:I38)</f>
        <v>-68.9</v>
      </c>
    </row>
    <row r="34" spans="1:9" ht="157.5">
      <c r="A34" s="13" t="s">
        <v>95</v>
      </c>
      <c r="B34" s="13" t="s">
        <v>3</v>
      </c>
      <c r="C34" s="63" t="s">
        <v>137</v>
      </c>
      <c r="D34" s="59" t="s">
        <v>197</v>
      </c>
      <c r="E34" s="56"/>
      <c r="F34" s="206">
        <v>0</v>
      </c>
      <c r="G34" s="206">
        <v>0</v>
      </c>
      <c r="H34" s="206">
        <v>0</v>
      </c>
      <c r="I34" s="3"/>
    </row>
    <row r="35" spans="1:9" ht="94.5">
      <c r="A35" s="12" t="s">
        <v>96</v>
      </c>
      <c r="B35" s="13" t="s">
        <v>3</v>
      </c>
      <c r="C35" s="63" t="s">
        <v>137</v>
      </c>
      <c r="D35" s="59" t="s">
        <v>197</v>
      </c>
      <c r="E35" s="56" t="s">
        <v>309</v>
      </c>
      <c r="F35" s="206">
        <v>27.4</v>
      </c>
      <c r="G35" s="223">
        <v>28.2</v>
      </c>
      <c r="H35" s="223">
        <v>36</v>
      </c>
      <c r="I35" s="2">
        <v>-28.2</v>
      </c>
    </row>
    <row r="36" spans="1:9" ht="63">
      <c r="A36" s="128" t="s">
        <v>97</v>
      </c>
      <c r="B36" s="4" t="s">
        <v>3</v>
      </c>
      <c r="C36" s="63" t="s">
        <v>137</v>
      </c>
      <c r="D36" s="59" t="s">
        <v>197</v>
      </c>
      <c r="E36" s="56"/>
      <c r="F36" s="212">
        <v>0</v>
      </c>
      <c r="G36" s="212">
        <v>0</v>
      </c>
      <c r="H36" s="212">
        <v>0</v>
      </c>
      <c r="I36" s="2">
        <v>0</v>
      </c>
    </row>
    <row r="37" spans="1:9" ht="63">
      <c r="A37" s="12" t="s">
        <v>98</v>
      </c>
      <c r="B37" s="6" t="s">
        <v>3</v>
      </c>
      <c r="C37" s="63" t="s">
        <v>137</v>
      </c>
      <c r="D37" s="59" t="s">
        <v>197</v>
      </c>
      <c r="E37" s="56"/>
      <c r="F37" s="206">
        <v>0</v>
      </c>
      <c r="G37" s="206">
        <v>0</v>
      </c>
      <c r="H37" s="206">
        <v>0</v>
      </c>
      <c r="I37" s="2">
        <v>0</v>
      </c>
    </row>
    <row r="38" spans="1:9" ht="63">
      <c r="A38" s="128" t="s">
        <v>99</v>
      </c>
      <c r="B38" s="9" t="s">
        <v>3</v>
      </c>
      <c r="C38" s="63" t="s">
        <v>137</v>
      </c>
      <c r="D38" s="59" t="s">
        <v>197</v>
      </c>
      <c r="E38" s="56" t="s">
        <v>310</v>
      </c>
      <c r="F38" s="212">
        <v>10</v>
      </c>
      <c r="G38" s="221">
        <f>10+30.7</f>
        <v>40.7</v>
      </c>
      <c r="H38" s="139">
        <v>16.4</v>
      </c>
      <c r="I38" s="3">
        <v>-40.7</v>
      </c>
    </row>
    <row r="39" spans="1:9" ht="109.5" customHeight="1">
      <c r="A39" s="42" t="s">
        <v>100</v>
      </c>
      <c r="B39" s="43" t="s">
        <v>3</v>
      </c>
      <c r="C39" s="62" t="s">
        <v>137</v>
      </c>
      <c r="D39" s="62" t="s">
        <v>197</v>
      </c>
      <c r="E39" s="50" t="s">
        <v>142</v>
      </c>
      <c r="F39" s="208">
        <f>SUM(F40:F45)</f>
        <v>46.65095</v>
      </c>
      <c r="G39" s="208">
        <f>SUM(G40:G45)</f>
        <v>78.52748</v>
      </c>
      <c r="H39" s="208">
        <f>SUM(H40:H45)</f>
        <v>129</v>
      </c>
      <c r="I39" s="213">
        <f>SUM(I40:I45)</f>
        <v>-57.5275</v>
      </c>
    </row>
    <row r="40" spans="1:9" ht="63">
      <c r="A40" s="12" t="s">
        <v>101</v>
      </c>
      <c r="B40" s="13" t="s">
        <v>3</v>
      </c>
      <c r="C40" s="63" t="s">
        <v>137</v>
      </c>
      <c r="D40" s="59" t="s">
        <v>197</v>
      </c>
      <c r="E40" s="56" t="s">
        <v>311</v>
      </c>
      <c r="F40" s="206">
        <f>50-22-3.34905</f>
        <v>24.65095</v>
      </c>
      <c r="G40" s="222">
        <f>54+22-5.22157-1.25095</f>
        <v>69.52748</v>
      </c>
      <c r="H40" s="223">
        <f>20+50</f>
        <v>70</v>
      </c>
      <c r="I40" s="2">
        <v>-48.5275</v>
      </c>
    </row>
    <row r="41" spans="1:9" ht="78.75">
      <c r="A41" s="12" t="s">
        <v>102</v>
      </c>
      <c r="B41" s="13" t="s">
        <v>3</v>
      </c>
      <c r="C41" s="63" t="s">
        <v>137</v>
      </c>
      <c r="D41" s="59" t="s">
        <v>197</v>
      </c>
      <c r="E41" s="56"/>
      <c r="F41" s="206">
        <v>0</v>
      </c>
      <c r="G41" s="206">
        <v>0</v>
      </c>
      <c r="H41" s="206">
        <v>0</v>
      </c>
      <c r="I41" s="2">
        <v>0</v>
      </c>
    </row>
    <row r="42" spans="1:9" ht="47.25">
      <c r="A42" s="128" t="s">
        <v>103</v>
      </c>
      <c r="B42" s="9" t="s">
        <v>3</v>
      </c>
      <c r="C42" s="63" t="s">
        <v>137</v>
      </c>
      <c r="D42" s="59" t="s">
        <v>197</v>
      </c>
      <c r="E42" s="56" t="s">
        <v>312</v>
      </c>
      <c r="F42" s="139">
        <v>2</v>
      </c>
      <c r="G42" s="139">
        <v>0</v>
      </c>
      <c r="H42" s="139">
        <v>50</v>
      </c>
      <c r="I42" s="164">
        <v>0</v>
      </c>
    </row>
    <row r="43" spans="1:9" ht="110.25">
      <c r="A43" s="12" t="s">
        <v>104</v>
      </c>
      <c r="B43" s="13" t="s">
        <v>3</v>
      </c>
      <c r="C43" s="63" t="s">
        <v>137</v>
      </c>
      <c r="D43" s="59" t="s">
        <v>197</v>
      </c>
      <c r="E43" s="56"/>
      <c r="F43" s="206"/>
      <c r="G43" s="206"/>
      <c r="H43" s="206"/>
      <c r="I43" s="2">
        <v>0</v>
      </c>
    </row>
    <row r="44" spans="1:9" ht="47.25">
      <c r="A44" s="128" t="s">
        <v>105</v>
      </c>
      <c r="B44" s="9" t="s">
        <v>3</v>
      </c>
      <c r="C44" s="63" t="s">
        <v>137</v>
      </c>
      <c r="D44" s="59" t="s">
        <v>197</v>
      </c>
      <c r="E44" s="56" t="s">
        <v>313</v>
      </c>
      <c r="F44" s="139">
        <v>4</v>
      </c>
      <c r="G44" s="221">
        <f>4+5</f>
        <v>9</v>
      </c>
      <c r="H44" s="139">
        <f>2+7</f>
        <v>9</v>
      </c>
      <c r="I44" s="230">
        <v>-9</v>
      </c>
    </row>
    <row r="45" spans="1:9" ht="63">
      <c r="A45" s="228" t="s">
        <v>314</v>
      </c>
      <c r="B45" s="229" t="s">
        <v>3</v>
      </c>
      <c r="C45" s="59" t="s">
        <v>137</v>
      </c>
      <c r="D45" s="59" t="s">
        <v>197</v>
      </c>
      <c r="E45" s="67"/>
      <c r="F45" s="139">
        <v>16</v>
      </c>
      <c r="G45" s="139">
        <v>0</v>
      </c>
      <c r="H45" s="139">
        <v>0</v>
      </c>
      <c r="I45" s="230">
        <v>0</v>
      </c>
    </row>
    <row r="46" spans="1:9" ht="63">
      <c r="A46" s="39" t="s">
        <v>31</v>
      </c>
      <c r="B46" s="41" t="s">
        <v>3</v>
      </c>
      <c r="C46" s="61" t="s">
        <v>137</v>
      </c>
      <c r="D46" s="61" t="s">
        <v>197</v>
      </c>
      <c r="E46" s="55" t="s">
        <v>143</v>
      </c>
      <c r="F46" s="35">
        <f>F47</f>
        <v>0</v>
      </c>
      <c r="G46" s="35">
        <f>G47</f>
        <v>550</v>
      </c>
      <c r="H46" s="35">
        <f>H47</f>
        <v>568</v>
      </c>
      <c r="I46" s="35">
        <f>I47</f>
        <v>-330.5</v>
      </c>
    </row>
    <row r="47" spans="1:9" ht="47.25">
      <c r="A47" s="29" t="s">
        <v>108</v>
      </c>
      <c r="B47" s="38" t="s">
        <v>3</v>
      </c>
      <c r="C47" s="62" t="s">
        <v>137</v>
      </c>
      <c r="D47" s="62" t="s">
        <v>197</v>
      </c>
      <c r="E47" s="50" t="s">
        <v>144</v>
      </c>
      <c r="F47" s="208">
        <f>SUM(F48:F49)</f>
        <v>0</v>
      </c>
      <c r="G47" s="208">
        <f>SUM(G48:G49)</f>
        <v>550</v>
      </c>
      <c r="H47" s="208">
        <f>SUM(H48:H49)</f>
        <v>568</v>
      </c>
      <c r="I47" s="213">
        <f>SUM(I48:I49)</f>
        <v>-330.5</v>
      </c>
    </row>
    <row r="48" spans="1:9" ht="47.25">
      <c r="A48" s="128" t="s">
        <v>106</v>
      </c>
      <c r="B48" s="9" t="s">
        <v>3</v>
      </c>
      <c r="C48" s="59" t="s">
        <v>137</v>
      </c>
      <c r="D48" s="59" t="s">
        <v>197</v>
      </c>
      <c r="E48" s="58"/>
      <c r="F48" s="212">
        <v>0</v>
      </c>
      <c r="G48" s="221">
        <f>450+450-50-300</f>
        <v>550</v>
      </c>
      <c r="H48" s="139">
        <f>450+100</f>
        <v>550</v>
      </c>
      <c r="I48">
        <v>-330.5</v>
      </c>
    </row>
    <row r="49" spans="1:9" ht="78.75">
      <c r="A49" s="60" t="s">
        <v>107</v>
      </c>
      <c r="B49" s="16" t="s">
        <v>3</v>
      </c>
      <c r="C49" s="58" t="s">
        <v>137</v>
      </c>
      <c r="D49" s="58" t="s">
        <v>197</v>
      </c>
      <c r="E49" s="58" t="s">
        <v>315</v>
      </c>
      <c r="F49" s="212">
        <v>0</v>
      </c>
      <c r="G49" s="221">
        <f>60-5.6-54.4</f>
        <v>0</v>
      </c>
      <c r="H49" s="139">
        <v>18</v>
      </c>
      <c r="I49">
        <v>0</v>
      </c>
    </row>
  </sheetData>
  <sheetProtection/>
  <mergeCells count="10">
    <mergeCell ref="I1:I3"/>
    <mergeCell ref="F1:H1"/>
    <mergeCell ref="F2:H2"/>
    <mergeCell ref="A3:H3"/>
    <mergeCell ref="A30:A31"/>
    <mergeCell ref="A4:A5"/>
    <mergeCell ref="B4:B5"/>
    <mergeCell ref="C4:E4"/>
    <mergeCell ref="F4:H4"/>
    <mergeCell ref="A27:A28"/>
  </mergeCells>
  <printOptions/>
  <pageMargins left="0.7" right="0.7" top="0.75" bottom="0.75" header="0.3" footer="0.3"/>
  <pageSetup horizontalDpi="180" verticalDpi="18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0" zoomScaleNormal="80" zoomScaleSheetLayoutView="8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7" sqref="G7:G8"/>
    </sheetView>
  </sheetViews>
  <sheetFormatPr defaultColWidth="9.140625" defaultRowHeight="15"/>
  <cols>
    <col min="1" max="1" width="47.7109375" style="0" customWidth="1"/>
    <col min="2" max="2" width="25.28125" style="0" customWidth="1"/>
    <col min="3" max="3" width="16.8515625" style="0" customWidth="1"/>
    <col min="4" max="4" width="18.140625" style="0" customWidth="1"/>
    <col min="5" max="5" width="17.8515625" style="0" customWidth="1"/>
    <col min="6" max="6" width="14.7109375" style="0" customWidth="1"/>
    <col min="7" max="7" width="13.7109375" style="0" customWidth="1"/>
    <col min="8" max="8" width="15.28125" style="0" customWidth="1"/>
    <col min="9" max="9" width="0.13671875" style="0" customWidth="1"/>
    <col min="10" max="11" width="9.140625" style="0" hidden="1" customWidth="1"/>
  </cols>
  <sheetData>
    <row r="1" spans="6:10" ht="120.75" customHeight="1">
      <c r="F1" s="248" t="s">
        <v>194</v>
      </c>
      <c r="G1" s="248"/>
      <c r="H1" s="248"/>
      <c r="I1" s="1"/>
      <c r="J1" s="1"/>
    </row>
    <row r="2" spans="6:10" ht="115.5" customHeight="1">
      <c r="F2" s="248" t="s">
        <v>145</v>
      </c>
      <c r="G2" s="248"/>
      <c r="H2" s="248"/>
      <c r="I2" s="1"/>
      <c r="J2" s="1"/>
    </row>
    <row r="3" spans="1:8" ht="51" customHeight="1">
      <c r="A3" s="251" t="s">
        <v>147</v>
      </c>
      <c r="B3" s="251"/>
      <c r="C3" s="251"/>
      <c r="D3" s="251"/>
      <c r="E3" s="251"/>
      <c r="F3" s="251"/>
      <c r="G3" s="251"/>
      <c r="H3" s="251"/>
    </row>
    <row r="4" spans="1:8" ht="54.75" customHeight="1">
      <c r="A4" s="252" t="s">
        <v>148</v>
      </c>
      <c r="B4" s="252" t="s">
        <v>37</v>
      </c>
      <c r="C4" s="245" t="s">
        <v>38</v>
      </c>
      <c r="D4" s="245"/>
      <c r="E4" s="245"/>
      <c r="F4" s="246" t="s">
        <v>39</v>
      </c>
      <c r="G4" s="246"/>
      <c r="H4" s="246"/>
    </row>
    <row r="5" spans="1:8" ht="15.75" customHeight="1">
      <c r="A5" s="252"/>
      <c r="B5" s="252"/>
      <c r="C5" s="19" t="s">
        <v>40</v>
      </c>
      <c r="D5" s="19" t="s">
        <v>41</v>
      </c>
      <c r="E5" s="19" t="s">
        <v>42</v>
      </c>
      <c r="F5" s="19">
        <v>2016</v>
      </c>
      <c r="G5" s="19">
        <v>2017</v>
      </c>
      <c r="H5" s="19">
        <v>2018</v>
      </c>
    </row>
    <row r="6" spans="1:1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83">
        <v>2016</v>
      </c>
      <c r="J6" s="83">
        <v>2017</v>
      </c>
      <c r="K6" s="83">
        <v>2018</v>
      </c>
    </row>
    <row r="7" spans="1:11" ht="82.5" customHeight="1">
      <c r="A7" s="249" t="s">
        <v>44</v>
      </c>
      <c r="B7" s="30" t="s">
        <v>5</v>
      </c>
      <c r="C7" s="49">
        <v>563</v>
      </c>
      <c r="D7" s="264" t="s">
        <v>109</v>
      </c>
      <c r="E7" s="264" t="s">
        <v>110</v>
      </c>
      <c r="F7" s="262" t="e">
        <f>1!F7:F8+2!F4:F4</f>
        <v>#VALUE!</v>
      </c>
      <c r="G7" s="262">
        <f>1!G7:G8+2!G4:G4</f>
        <v>1859.462</v>
      </c>
      <c r="H7" s="262">
        <f>1!H7:H8+2!H4:H4</f>
        <v>1615.5</v>
      </c>
      <c r="I7" t="e">
        <f>F7=F9+F11+F12+F13+F14</f>
        <v>#VALUE!</v>
      </c>
      <c r="J7" t="b">
        <f>G7=G9+G11+G12+G13+G14</f>
        <v>0</v>
      </c>
      <c r="K7" t="b">
        <f>H7=H9+H11+H12+H13+H14</f>
        <v>0</v>
      </c>
    </row>
    <row r="8" spans="1:8" ht="82.5" customHeight="1">
      <c r="A8" s="261"/>
      <c r="B8" s="30" t="s">
        <v>12</v>
      </c>
      <c r="C8" s="49">
        <v>574</v>
      </c>
      <c r="D8" s="261"/>
      <c r="E8" s="261"/>
      <c r="F8" s="263"/>
      <c r="G8" s="263"/>
      <c r="H8" s="263"/>
    </row>
    <row r="9" spans="1:8" ht="72.75" customHeight="1">
      <c r="A9" s="253" t="s">
        <v>1</v>
      </c>
      <c r="B9" s="32" t="s">
        <v>5</v>
      </c>
      <c r="C9" s="52">
        <v>563</v>
      </c>
      <c r="D9" s="259" t="s">
        <v>109</v>
      </c>
      <c r="E9" s="259" t="s">
        <v>111</v>
      </c>
      <c r="F9" s="253">
        <f>1!F9:F10</f>
        <v>1772.3</v>
      </c>
      <c r="G9" s="253">
        <f>1!G9:G10</f>
        <v>1230.212</v>
      </c>
      <c r="H9" s="253">
        <f>1!H9:H10</f>
        <v>817.4</v>
      </c>
    </row>
    <row r="10" spans="1:8" ht="110.25">
      <c r="A10" s="254"/>
      <c r="B10" s="32" t="s">
        <v>12</v>
      </c>
      <c r="C10" s="52">
        <v>574</v>
      </c>
      <c r="D10" s="260"/>
      <c r="E10" s="260"/>
      <c r="F10" s="254"/>
      <c r="G10" s="254"/>
      <c r="H10" s="254"/>
    </row>
    <row r="11" spans="1:8" ht="63">
      <c r="A11" s="82" t="s">
        <v>43</v>
      </c>
      <c r="B11" s="20" t="s">
        <v>5</v>
      </c>
      <c r="C11" s="55" t="s">
        <v>112</v>
      </c>
      <c r="D11" s="55" t="s">
        <v>109</v>
      </c>
      <c r="E11" s="55" t="s">
        <v>125</v>
      </c>
      <c r="F11" s="35">
        <f>1!F32</f>
        <v>195.85</v>
      </c>
      <c r="G11" s="35">
        <f>1!G32</f>
        <v>629.25</v>
      </c>
      <c r="H11" s="35">
        <f>1!H32</f>
        <v>798.1</v>
      </c>
    </row>
    <row r="12" spans="1:8" ht="63">
      <c r="A12" s="40" t="s">
        <v>19</v>
      </c>
      <c r="B12" s="20" t="s">
        <v>5</v>
      </c>
      <c r="C12" s="55">
        <v>763</v>
      </c>
      <c r="D12" s="55" t="s">
        <v>109</v>
      </c>
      <c r="E12" s="55" t="s">
        <v>135</v>
      </c>
      <c r="F12" s="35">
        <f>2!F5</f>
        <v>2016</v>
      </c>
      <c r="G12" s="35">
        <f>2!G5</f>
        <v>2017</v>
      </c>
      <c r="H12" s="35">
        <f>2!H5</f>
        <v>2018</v>
      </c>
    </row>
    <row r="13" spans="1:8" ht="63">
      <c r="A13" s="40" t="s">
        <v>26</v>
      </c>
      <c r="B13" s="40" t="s">
        <v>5</v>
      </c>
      <c r="C13" s="65" t="s">
        <v>137</v>
      </c>
      <c r="D13" s="65" t="s">
        <v>109</v>
      </c>
      <c r="E13" s="66" t="s">
        <v>140</v>
      </c>
      <c r="F13" s="35">
        <f>2!F26</f>
        <v>51.95999999999998</v>
      </c>
      <c r="G13" s="35">
        <f>2!G26</f>
        <v>153.2</v>
      </c>
      <c r="H13" s="35">
        <f>2!H26</f>
        <v>62.4</v>
      </c>
    </row>
    <row r="14" spans="1:8" ht="63">
      <c r="A14" s="39" t="s">
        <v>31</v>
      </c>
      <c r="B14" s="41" t="s">
        <v>3</v>
      </c>
      <c r="C14" s="61" t="s">
        <v>137</v>
      </c>
      <c r="D14" s="61" t="s">
        <v>109</v>
      </c>
      <c r="E14" s="55" t="s">
        <v>143</v>
      </c>
      <c r="F14" s="35">
        <f>2!F40</f>
        <v>24.65095</v>
      </c>
      <c r="G14" s="35">
        <f>2!G40</f>
        <v>69.52748</v>
      </c>
      <c r="H14" s="35">
        <f>2!H40</f>
        <v>70</v>
      </c>
    </row>
  </sheetData>
  <sheetProtection/>
  <mergeCells count="19">
    <mergeCell ref="A7:A8"/>
    <mergeCell ref="F1:H1"/>
    <mergeCell ref="F2:H2"/>
    <mergeCell ref="A3:H3"/>
    <mergeCell ref="A4:A5"/>
    <mergeCell ref="B4:B5"/>
    <mergeCell ref="C4:E4"/>
    <mergeCell ref="F4:H4"/>
    <mergeCell ref="H7:H8"/>
    <mergeCell ref="G7:G8"/>
    <mergeCell ref="F7:F8"/>
    <mergeCell ref="E7:E8"/>
    <mergeCell ref="D7:D8"/>
    <mergeCell ref="H9:H10"/>
    <mergeCell ref="A9:A10"/>
    <mergeCell ref="D9:D10"/>
    <mergeCell ref="E9:E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AR709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B3" sqref="B3:J3"/>
    </sheetView>
  </sheetViews>
  <sheetFormatPr defaultColWidth="9.140625" defaultRowHeight="15"/>
  <cols>
    <col min="1" max="1" width="12.00390625" style="0" bestFit="1" customWidth="1"/>
    <col min="2" max="2" width="25.57421875" style="0" customWidth="1"/>
    <col min="3" max="3" width="25.28125" style="0" customWidth="1"/>
    <col min="4" max="4" width="18.00390625" style="0" customWidth="1"/>
    <col min="5" max="5" width="13.421875" style="0" customWidth="1"/>
    <col min="6" max="6" width="12.00390625" style="0" customWidth="1"/>
    <col min="7" max="7" width="15.28125" style="0" customWidth="1"/>
    <col min="8" max="8" width="14.7109375" style="0" customWidth="1"/>
    <col min="9" max="9" width="13.7109375" style="0" customWidth="1"/>
    <col min="10" max="10" width="15.28125" style="0" customWidth="1"/>
    <col min="11" max="11" width="11.8515625" style="0" customWidth="1"/>
    <col min="12" max="12" width="10.57421875" style="0" customWidth="1"/>
  </cols>
  <sheetData>
    <row r="1" spans="8:12" ht="105.75" customHeight="1">
      <c r="H1" s="248" t="s">
        <v>195</v>
      </c>
      <c r="I1" s="248"/>
      <c r="J1" s="248"/>
      <c r="K1" s="248"/>
      <c r="L1" s="248"/>
    </row>
    <row r="2" spans="8:12" ht="115.5" customHeight="1">
      <c r="H2" s="248" t="s">
        <v>191</v>
      </c>
      <c r="I2" s="248"/>
      <c r="J2" s="248"/>
      <c r="K2" s="248"/>
      <c r="L2" s="248"/>
    </row>
    <row r="3" spans="2:10" ht="97.5" customHeight="1">
      <c r="B3" s="251" t="s">
        <v>149</v>
      </c>
      <c r="C3" s="251"/>
      <c r="D3" s="251"/>
      <c r="E3" s="251"/>
      <c r="F3" s="251"/>
      <c r="G3" s="251"/>
      <c r="H3" s="251"/>
      <c r="I3" s="251"/>
      <c r="J3" s="251"/>
    </row>
    <row r="4" spans="1:12" ht="54.75" customHeight="1">
      <c r="A4" s="245" t="s">
        <v>0</v>
      </c>
      <c r="B4" s="267" t="s">
        <v>150</v>
      </c>
      <c r="C4" s="245" t="s">
        <v>151</v>
      </c>
      <c r="D4" s="269" t="s">
        <v>152</v>
      </c>
      <c r="E4" s="245" t="s">
        <v>153</v>
      </c>
      <c r="F4" s="245" t="s">
        <v>154</v>
      </c>
      <c r="G4" s="269" t="s">
        <v>155</v>
      </c>
      <c r="H4" s="247" t="s">
        <v>39</v>
      </c>
      <c r="I4" s="271"/>
      <c r="J4" s="271"/>
      <c r="K4" s="271"/>
      <c r="L4" s="272"/>
    </row>
    <row r="5" spans="1:12" ht="111" customHeight="1">
      <c r="A5" s="245"/>
      <c r="B5" s="268"/>
      <c r="C5" s="245"/>
      <c r="D5" s="270"/>
      <c r="E5" s="245"/>
      <c r="F5" s="245"/>
      <c r="G5" s="270"/>
      <c r="H5" s="71" t="s">
        <v>156</v>
      </c>
      <c r="I5" s="71" t="s">
        <v>157</v>
      </c>
      <c r="J5" s="71" t="s">
        <v>158</v>
      </c>
      <c r="K5" s="71" t="s">
        <v>159</v>
      </c>
      <c r="L5" s="71" t="s">
        <v>160</v>
      </c>
    </row>
    <row r="6" spans="1:12" ht="15" customHeight="1">
      <c r="A6" s="3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3">
        <v>11</v>
      </c>
      <c r="L6" s="3">
        <v>12</v>
      </c>
    </row>
    <row r="7" spans="1:12" ht="72.75" customHeight="1">
      <c r="A7" s="273">
        <v>1</v>
      </c>
      <c r="B7" s="253" t="s">
        <v>1</v>
      </c>
      <c r="C7" s="75" t="s">
        <v>5</v>
      </c>
      <c r="D7" s="35" t="s">
        <v>161</v>
      </c>
      <c r="E7" s="280" t="s">
        <v>187</v>
      </c>
      <c r="F7" s="280" t="s">
        <v>188</v>
      </c>
      <c r="G7" s="286">
        <f>H7+I7+J7+K7+L7</f>
        <v>3819.9120000000003</v>
      </c>
      <c r="H7" s="265">
        <f>H9+H12+H14</f>
        <v>3819.9120000000003</v>
      </c>
      <c r="I7" s="265">
        <v>0</v>
      </c>
      <c r="J7" s="265">
        <v>0</v>
      </c>
      <c r="K7" s="265">
        <v>0</v>
      </c>
      <c r="L7" s="265">
        <v>0</v>
      </c>
    </row>
    <row r="8" spans="1:12" ht="123" customHeight="1">
      <c r="A8" s="274"/>
      <c r="B8" s="254"/>
      <c r="C8" s="75" t="s">
        <v>12</v>
      </c>
      <c r="D8" s="75" t="s">
        <v>162</v>
      </c>
      <c r="E8" s="281"/>
      <c r="F8" s="281"/>
      <c r="G8" s="287"/>
      <c r="H8" s="266"/>
      <c r="I8" s="266"/>
      <c r="J8" s="266"/>
      <c r="K8" s="266"/>
      <c r="L8" s="266"/>
    </row>
    <row r="9" spans="1:12" ht="93.75" customHeight="1">
      <c r="A9" s="73" t="s">
        <v>2</v>
      </c>
      <c r="B9" s="73" t="s">
        <v>184</v>
      </c>
      <c r="C9" s="91" t="s">
        <v>5</v>
      </c>
      <c r="D9" s="92" t="s">
        <v>161</v>
      </c>
      <c r="E9" s="129">
        <v>42370</v>
      </c>
      <c r="F9" s="129">
        <v>43465</v>
      </c>
      <c r="G9" s="113">
        <f>H9+I9+J9+K9+L9</f>
        <v>645.3720000000001</v>
      </c>
      <c r="H9" s="110">
        <f>1!F11+1!G11+1!H11</f>
        <v>645.3720000000001</v>
      </c>
      <c r="I9" s="110">
        <v>0</v>
      </c>
      <c r="J9" s="110">
        <v>0</v>
      </c>
      <c r="K9" s="110">
        <v>0</v>
      </c>
      <c r="L9" s="110">
        <v>0</v>
      </c>
    </row>
    <row r="10" spans="1:12" ht="348.75" customHeight="1">
      <c r="A10" s="86" t="s">
        <v>4</v>
      </c>
      <c r="B10" s="97" t="s">
        <v>163</v>
      </c>
      <c r="C10" s="87" t="s">
        <v>5</v>
      </c>
      <c r="D10" s="87" t="s">
        <v>161</v>
      </c>
      <c r="E10" s="87" t="s">
        <v>164</v>
      </c>
      <c r="F10" s="130">
        <v>43465</v>
      </c>
      <c r="G10" s="87" t="s">
        <v>164</v>
      </c>
      <c r="H10" s="87" t="s">
        <v>164</v>
      </c>
      <c r="I10" s="87" t="s">
        <v>164</v>
      </c>
      <c r="J10" s="87" t="s">
        <v>164</v>
      </c>
      <c r="K10" s="87" t="s">
        <v>164</v>
      </c>
      <c r="L10" s="87" t="s">
        <v>164</v>
      </c>
    </row>
    <row r="11" spans="1:12" ht="168.75" customHeight="1">
      <c r="A11" s="88" t="s">
        <v>6</v>
      </c>
      <c r="B11" s="85" t="s">
        <v>165</v>
      </c>
      <c r="C11" s="85" t="s">
        <v>5</v>
      </c>
      <c r="D11" s="89" t="s">
        <v>161</v>
      </c>
      <c r="E11" s="89" t="s">
        <v>164</v>
      </c>
      <c r="F11" s="93">
        <v>43465</v>
      </c>
      <c r="G11" s="85" t="s">
        <v>164</v>
      </c>
      <c r="H11" s="85" t="s">
        <v>164</v>
      </c>
      <c r="I11" s="85" t="s">
        <v>164</v>
      </c>
      <c r="J11" s="85" t="s">
        <v>164</v>
      </c>
      <c r="K11" s="85" t="s">
        <v>164</v>
      </c>
      <c r="L11" s="85" t="s">
        <v>164</v>
      </c>
    </row>
    <row r="12" spans="1:12" ht="130.5" customHeight="1">
      <c r="A12" s="73" t="s">
        <v>7</v>
      </c>
      <c r="B12" s="98" t="s">
        <v>59</v>
      </c>
      <c r="C12" s="91" t="s">
        <v>5</v>
      </c>
      <c r="D12" s="92" t="s">
        <v>161</v>
      </c>
      <c r="E12" s="129">
        <v>42370</v>
      </c>
      <c r="F12" s="129">
        <v>43465</v>
      </c>
      <c r="G12" s="114">
        <f>H12+I12+J12+K12+L12</f>
        <v>575.95</v>
      </c>
      <c r="H12" s="115">
        <f>1!F19+1!G19+1!H19</f>
        <v>575.95</v>
      </c>
      <c r="I12" s="115">
        <v>0</v>
      </c>
      <c r="J12" s="115">
        <v>0</v>
      </c>
      <c r="K12" s="115">
        <v>0</v>
      </c>
      <c r="L12" s="115">
        <v>0</v>
      </c>
    </row>
    <row r="13" spans="1:12" ht="103.5" customHeight="1">
      <c r="A13" s="88" t="s">
        <v>8</v>
      </c>
      <c r="B13" s="127" t="s">
        <v>185</v>
      </c>
      <c r="C13" s="85" t="s">
        <v>5</v>
      </c>
      <c r="D13" s="89" t="s">
        <v>161</v>
      </c>
      <c r="E13" s="85" t="s">
        <v>164</v>
      </c>
      <c r="F13" s="88">
        <v>43465</v>
      </c>
      <c r="G13" s="85" t="s">
        <v>164</v>
      </c>
      <c r="H13" s="85" t="s">
        <v>164</v>
      </c>
      <c r="I13" s="85" t="s">
        <v>164</v>
      </c>
      <c r="J13" s="85" t="s">
        <v>164</v>
      </c>
      <c r="K13" s="85" t="s">
        <v>164</v>
      </c>
      <c r="L13" s="85" t="s">
        <v>164</v>
      </c>
    </row>
    <row r="14" spans="1:12" ht="80.25" customHeight="1">
      <c r="A14" s="255" t="s">
        <v>9</v>
      </c>
      <c r="B14" s="255" t="s">
        <v>60</v>
      </c>
      <c r="C14" s="99" t="s">
        <v>11</v>
      </c>
      <c r="D14" s="90" t="s">
        <v>161</v>
      </c>
      <c r="E14" s="276" t="s">
        <v>187</v>
      </c>
      <c r="F14" s="282" t="s">
        <v>188</v>
      </c>
      <c r="G14" s="284">
        <f>H14+I14+J14+K14+L14</f>
        <v>2598.59</v>
      </c>
      <c r="H14" s="278">
        <f>1!F27+1!G27+1!H27</f>
        <v>2598.59</v>
      </c>
      <c r="I14" s="278">
        <v>0</v>
      </c>
      <c r="J14" s="278">
        <v>0</v>
      </c>
      <c r="K14" s="278">
        <v>0</v>
      </c>
      <c r="L14" s="278">
        <v>0</v>
      </c>
    </row>
    <row r="15" spans="1:12" ht="110.25">
      <c r="A15" s="275"/>
      <c r="B15" s="275"/>
      <c r="C15" s="91" t="s">
        <v>12</v>
      </c>
      <c r="D15" s="92" t="s">
        <v>162</v>
      </c>
      <c r="E15" s="277"/>
      <c r="F15" s="283"/>
      <c r="G15" s="285"/>
      <c r="H15" s="279"/>
      <c r="I15" s="279"/>
      <c r="J15" s="279"/>
      <c r="K15" s="279"/>
      <c r="L15" s="279"/>
    </row>
    <row r="16" spans="1:12" ht="154.5" customHeight="1">
      <c r="A16" s="93" t="s">
        <v>10</v>
      </c>
      <c r="B16" s="69" t="s">
        <v>166</v>
      </c>
      <c r="C16" s="89" t="s">
        <v>5</v>
      </c>
      <c r="D16" s="89" t="s">
        <v>189</v>
      </c>
      <c r="E16" s="89" t="s">
        <v>164</v>
      </c>
      <c r="F16" s="93">
        <v>43465</v>
      </c>
      <c r="G16" s="89" t="s">
        <v>164</v>
      </c>
      <c r="H16" s="89" t="s">
        <v>164</v>
      </c>
      <c r="I16" s="89" t="s">
        <v>164</v>
      </c>
      <c r="J16" s="89" t="s">
        <v>164</v>
      </c>
      <c r="K16" s="89" t="s">
        <v>164</v>
      </c>
      <c r="L16" s="89" t="s">
        <v>164</v>
      </c>
    </row>
    <row r="17" spans="1:12" ht="69" customHeight="1">
      <c r="A17" s="88" t="s">
        <v>13</v>
      </c>
      <c r="B17" s="68" t="s">
        <v>167</v>
      </c>
      <c r="C17" s="85" t="s">
        <v>5</v>
      </c>
      <c r="D17" s="89" t="s">
        <v>161</v>
      </c>
      <c r="E17" s="89" t="s">
        <v>164</v>
      </c>
      <c r="F17" s="93">
        <v>43465</v>
      </c>
      <c r="G17" s="85" t="s">
        <v>164</v>
      </c>
      <c r="H17" s="85" t="s">
        <v>164</v>
      </c>
      <c r="I17" s="85" t="s">
        <v>164</v>
      </c>
      <c r="J17" s="85" t="s">
        <v>164</v>
      </c>
      <c r="K17" s="85" t="s">
        <v>164</v>
      </c>
      <c r="L17" s="85" t="s">
        <v>164</v>
      </c>
    </row>
    <row r="18" spans="1:12" ht="131.25" customHeight="1">
      <c r="A18" s="84">
        <v>2</v>
      </c>
      <c r="B18" s="84" t="s">
        <v>43</v>
      </c>
      <c r="C18" s="100" t="s">
        <v>5</v>
      </c>
      <c r="D18" s="96" t="s">
        <v>161</v>
      </c>
      <c r="E18" s="131">
        <v>42370</v>
      </c>
      <c r="F18" s="131">
        <v>43465</v>
      </c>
      <c r="G18" s="116">
        <f>H18+I18+J18+K18+L18</f>
        <v>1623.2</v>
      </c>
      <c r="H18" s="117">
        <f>H19+H21</f>
        <v>1623.2</v>
      </c>
      <c r="I18" s="117">
        <v>0</v>
      </c>
      <c r="J18" s="117">
        <v>0</v>
      </c>
      <c r="K18" s="117">
        <v>0</v>
      </c>
      <c r="L18" s="117">
        <v>0</v>
      </c>
    </row>
    <row r="19" spans="1:12" ht="117" customHeight="1">
      <c r="A19" s="73" t="s">
        <v>14</v>
      </c>
      <c r="B19" s="91" t="s">
        <v>63</v>
      </c>
      <c r="C19" s="92" t="s">
        <v>5</v>
      </c>
      <c r="D19" s="92" t="s">
        <v>161</v>
      </c>
      <c r="E19" s="129">
        <v>42370</v>
      </c>
      <c r="F19" s="129">
        <v>43465</v>
      </c>
      <c r="G19" s="118">
        <f>H19+I19+J19+K19+L19</f>
        <v>227.5</v>
      </c>
      <c r="H19" s="115">
        <f>1!F33+1!G33+1!H33</f>
        <v>227.5</v>
      </c>
      <c r="I19" s="115">
        <v>0</v>
      </c>
      <c r="J19" s="115">
        <v>0</v>
      </c>
      <c r="K19" s="115">
        <v>0</v>
      </c>
      <c r="L19" s="115">
        <v>0</v>
      </c>
    </row>
    <row r="20" spans="1:12" ht="88.5" customHeight="1">
      <c r="A20" s="88" t="s">
        <v>15</v>
      </c>
      <c r="B20" s="68" t="s">
        <v>168</v>
      </c>
      <c r="C20" s="85" t="s">
        <v>5</v>
      </c>
      <c r="D20" s="89" t="s">
        <v>161</v>
      </c>
      <c r="E20" s="89" t="s">
        <v>164</v>
      </c>
      <c r="F20" s="93">
        <v>43465</v>
      </c>
      <c r="G20" s="85" t="s">
        <v>164</v>
      </c>
      <c r="H20" s="85" t="s">
        <v>164</v>
      </c>
      <c r="I20" s="85" t="s">
        <v>164</v>
      </c>
      <c r="J20" s="85" t="s">
        <v>164</v>
      </c>
      <c r="K20" s="85" t="s">
        <v>164</v>
      </c>
      <c r="L20" s="85" t="s">
        <v>164</v>
      </c>
    </row>
    <row r="21" spans="1:12" ht="119.25" customHeight="1">
      <c r="A21" s="73" t="s">
        <v>16</v>
      </c>
      <c r="B21" s="73" t="s">
        <v>66</v>
      </c>
      <c r="C21" s="91" t="s">
        <v>5</v>
      </c>
      <c r="D21" s="92" t="s">
        <v>161</v>
      </c>
      <c r="E21" s="129">
        <v>42370</v>
      </c>
      <c r="F21" s="129">
        <v>43465</v>
      </c>
      <c r="G21" s="118">
        <f>H21+I21+J21+K21+L21</f>
        <v>1395.7</v>
      </c>
      <c r="H21" s="115">
        <f>1!F36+1!G36+1!H36</f>
        <v>1395.7</v>
      </c>
      <c r="I21" s="115">
        <v>0</v>
      </c>
      <c r="J21" s="115">
        <v>0</v>
      </c>
      <c r="K21" s="115">
        <v>0</v>
      </c>
      <c r="L21" s="115">
        <v>0</v>
      </c>
    </row>
    <row r="22" spans="1:12" ht="158.25" customHeight="1">
      <c r="A22" s="93" t="s">
        <v>17</v>
      </c>
      <c r="B22" s="70" t="s">
        <v>169</v>
      </c>
      <c r="C22" s="89" t="s">
        <v>5</v>
      </c>
      <c r="D22" s="89" t="s">
        <v>161</v>
      </c>
      <c r="E22" s="89" t="s">
        <v>164</v>
      </c>
      <c r="F22" s="93">
        <v>43465</v>
      </c>
      <c r="G22" s="89" t="s">
        <v>164</v>
      </c>
      <c r="H22" s="89" t="s">
        <v>164</v>
      </c>
      <c r="I22" s="89" t="s">
        <v>164</v>
      </c>
      <c r="J22" s="89" t="s">
        <v>164</v>
      </c>
      <c r="K22" s="89" t="s">
        <v>164</v>
      </c>
      <c r="L22" s="89" t="s">
        <v>164</v>
      </c>
    </row>
    <row r="23" spans="1:12" ht="161.25" customHeight="1">
      <c r="A23" s="93" t="s">
        <v>18</v>
      </c>
      <c r="B23" s="70" t="s">
        <v>170</v>
      </c>
      <c r="C23" s="89" t="s">
        <v>5</v>
      </c>
      <c r="D23" s="89" t="s">
        <v>161</v>
      </c>
      <c r="E23" s="89" t="s">
        <v>164</v>
      </c>
      <c r="F23" s="93">
        <v>43465</v>
      </c>
      <c r="G23" s="85" t="s">
        <v>164</v>
      </c>
      <c r="H23" s="85" t="s">
        <v>164</v>
      </c>
      <c r="I23" s="85" t="s">
        <v>164</v>
      </c>
      <c r="J23" s="85" t="s">
        <v>164</v>
      </c>
      <c r="K23" s="85" t="s">
        <v>164</v>
      </c>
      <c r="L23" s="85" t="s">
        <v>164</v>
      </c>
    </row>
    <row r="24" spans="1:12" ht="124.5" customHeight="1">
      <c r="A24" s="101">
        <v>3</v>
      </c>
      <c r="B24" s="102" t="s">
        <v>19</v>
      </c>
      <c r="C24" s="101" t="s">
        <v>5</v>
      </c>
      <c r="D24" s="101" t="s">
        <v>161</v>
      </c>
      <c r="E24" s="132">
        <v>42370</v>
      </c>
      <c r="F24" s="132">
        <v>43465</v>
      </c>
      <c r="G24" s="123">
        <f>H24+I24+J24+K24+L24</f>
        <v>21</v>
      </c>
      <c r="H24" s="117">
        <v>0</v>
      </c>
      <c r="I24" s="117">
        <f>I25+I27</f>
        <v>21</v>
      </c>
      <c r="J24" s="117">
        <v>0</v>
      </c>
      <c r="K24" s="117">
        <v>0</v>
      </c>
      <c r="L24" s="117">
        <v>0</v>
      </c>
    </row>
    <row r="25" spans="1:12" ht="106.5" customHeight="1">
      <c r="A25" s="103" t="s">
        <v>20</v>
      </c>
      <c r="B25" s="104" t="s">
        <v>171</v>
      </c>
      <c r="C25" s="73" t="s">
        <v>5</v>
      </c>
      <c r="D25" s="73" t="s">
        <v>161</v>
      </c>
      <c r="E25" s="129">
        <v>42370</v>
      </c>
      <c r="F25" s="129">
        <v>43465</v>
      </c>
      <c r="G25" s="114">
        <f>H25+I25+J25+K25+L25</f>
        <v>21</v>
      </c>
      <c r="H25" s="115">
        <v>0</v>
      </c>
      <c r="I25" s="115">
        <f>2!F6+2!G6+2!H6</f>
        <v>21</v>
      </c>
      <c r="J25" s="115">
        <v>0</v>
      </c>
      <c r="K25" s="115">
        <v>0</v>
      </c>
      <c r="L25" s="115">
        <v>0</v>
      </c>
    </row>
    <row r="26" spans="1:12" ht="213" customHeight="1">
      <c r="A26" s="93" t="s">
        <v>21</v>
      </c>
      <c r="B26" s="69" t="s">
        <v>172</v>
      </c>
      <c r="C26" s="89" t="s">
        <v>5</v>
      </c>
      <c r="D26" s="89" t="s">
        <v>161</v>
      </c>
      <c r="E26" s="89" t="s">
        <v>164</v>
      </c>
      <c r="F26" s="93">
        <v>43465</v>
      </c>
      <c r="G26" s="85" t="s">
        <v>164</v>
      </c>
      <c r="H26" s="85" t="s">
        <v>164</v>
      </c>
      <c r="I26" s="85" t="s">
        <v>164</v>
      </c>
      <c r="J26" s="85" t="s">
        <v>164</v>
      </c>
      <c r="K26" s="85" t="s">
        <v>164</v>
      </c>
      <c r="L26" s="85" t="s">
        <v>164</v>
      </c>
    </row>
    <row r="27" spans="1:12" ht="99.75" customHeight="1">
      <c r="A27" s="105" t="s">
        <v>22</v>
      </c>
      <c r="B27" s="92" t="s">
        <v>173</v>
      </c>
      <c r="C27" s="92" t="s">
        <v>5</v>
      </c>
      <c r="D27" s="92" t="s">
        <v>161</v>
      </c>
      <c r="E27" s="129">
        <v>42370</v>
      </c>
      <c r="F27" s="129">
        <v>43465</v>
      </c>
      <c r="G27" s="119">
        <f>H27+I27+J27+K27+L27</f>
        <v>0</v>
      </c>
      <c r="H27" s="120">
        <v>0</v>
      </c>
      <c r="I27" s="120">
        <f>2!F14+2!G14+2!H14</f>
        <v>0</v>
      </c>
      <c r="J27" s="120">
        <v>0</v>
      </c>
      <c r="K27" s="120">
        <v>0</v>
      </c>
      <c r="L27" s="120">
        <v>0</v>
      </c>
    </row>
    <row r="28" spans="1:12" ht="105" customHeight="1">
      <c r="A28" s="93" t="s">
        <v>23</v>
      </c>
      <c r="B28" s="70" t="s">
        <v>174</v>
      </c>
      <c r="C28" s="89" t="s">
        <v>5</v>
      </c>
      <c r="D28" s="89" t="s">
        <v>161</v>
      </c>
      <c r="E28" s="89" t="s">
        <v>164</v>
      </c>
      <c r="F28" s="93">
        <v>43465</v>
      </c>
      <c r="G28" s="85" t="s">
        <v>164</v>
      </c>
      <c r="H28" s="85" t="s">
        <v>164</v>
      </c>
      <c r="I28" s="85" t="s">
        <v>164</v>
      </c>
      <c r="J28" s="85" t="s">
        <v>164</v>
      </c>
      <c r="K28" s="85" t="s">
        <v>164</v>
      </c>
      <c r="L28" s="85" t="s">
        <v>164</v>
      </c>
    </row>
    <row r="29" spans="1:12" ht="99.75">
      <c r="A29" s="105" t="s">
        <v>24</v>
      </c>
      <c r="B29" s="92" t="s">
        <v>175</v>
      </c>
      <c r="C29" s="92" t="s">
        <v>5</v>
      </c>
      <c r="D29" s="92" t="s">
        <v>161</v>
      </c>
      <c r="E29" s="129">
        <v>42370</v>
      </c>
      <c r="F29" s="129">
        <v>43465</v>
      </c>
      <c r="G29" s="124">
        <f>H29+I29+J29+K29+L29</f>
        <v>0</v>
      </c>
      <c r="H29" s="120">
        <v>0</v>
      </c>
      <c r="I29" s="120">
        <f>2!F21+2!G21+2!H21</f>
        <v>0</v>
      </c>
      <c r="J29" s="120">
        <v>0</v>
      </c>
      <c r="K29" s="120">
        <v>0</v>
      </c>
      <c r="L29" s="120">
        <v>0</v>
      </c>
    </row>
    <row r="30" spans="1:12" ht="92.25" customHeight="1">
      <c r="A30" s="106" t="s">
        <v>25</v>
      </c>
      <c r="B30" s="69" t="s">
        <v>176</v>
      </c>
      <c r="C30" s="89" t="s">
        <v>5</v>
      </c>
      <c r="D30" s="89" t="s">
        <v>161</v>
      </c>
      <c r="E30" s="89" t="s">
        <v>164</v>
      </c>
      <c r="F30" s="93">
        <v>43465</v>
      </c>
      <c r="G30" s="85" t="s">
        <v>164</v>
      </c>
      <c r="H30" s="85" t="s">
        <v>164</v>
      </c>
      <c r="I30" s="85" t="s">
        <v>164</v>
      </c>
      <c r="J30" s="85" t="s">
        <v>164</v>
      </c>
      <c r="K30" s="85" t="s">
        <v>164</v>
      </c>
      <c r="L30" s="85" t="s">
        <v>164</v>
      </c>
    </row>
    <row r="31" spans="1:12" ht="126.75" customHeight="1">
      <c r="A31" s="75">
        <v>4</v>
      </c>
      <c r="B31" s="75" t="s">
        <v>26</v>
      </c>
      <c r="C31" s="75" t="s">
        <v>5</v>
      </c>
      <c r="D31" s="75" t="s">
        <v>161</v>
      </c>
      <c r="E31" s="131">
        <v>42370</v>
      </c>
      <c r="F31" s="131">
        <v>43465</v>
      </c>
      <c r="G31" s="123">
        <f>H31+I31+J31+K31+L31</f>
        <v>261.5</v>
      </c>
      <c r="H31" s="112">
        <v>0</v>
      </c>
      <c r="I31" s="112">
        <f>I32+I34</f>
        <v>261.5</v>
      </c>
      <c r="J31" s="112">
        <v>0</v>
      </c>
      <c r="K31" s="112">
        <v>0</v>
      </c>
      <c r="L31" s="112">
        <v>0</v>
      </c>
    </row>
    <row r="32" spans="1:12" ht="85.5">
      <c r="A32" s="105" t="s">
        <v>27</v>
      </c>
      <c r="B32" s="92" t="s">
        <v>177</v>
      </c>
      <c r="C32" s="92" t="s">
        <v>5</v>
      </c>
      <c r="D32" s="92" t="s">
        <v>161</v>
      </c>
      <c r="E32" s="129">
        <v>42370</v>
      </c>
      <c r="F32" s="129">
        <v>43465</v>
      </c>
      <c r="G32" s="114">
        <f>H32+I32+J32+K32+L32</f>
        <v>102.8</v>
      </c>
      <c r="H32" s="125">
        <v>0</v>
      </c>
      <c r="I32" s="125">
        <f>2!F27+2!G27+2!H27</f>
        <v>102.8</v>
      </c>
      <c r="J32" s="125">
        <v>0</v>
      </c>
      <c r="K32" s="125">
        <v>0</v>
      </c>
      <c r="L32" s="125">
        <v>0</v>
      </c>
    </row>
    <row r="33" spans="1:12" ht="140.25" customHeight="1">
      <c r="A33" s="93" t="s">
        <v>28</v>
      </c>
      <c r="B33" s="69" t="s">
        <v>178</v>
      </c>
      <c r="C33" s="89" t="s">
        <v>5</v>
      </c>
      <c r="D33" s="89" t="s">
        <v>161</v>
      </c>
      <c r="E33" s="89" t="s">
        <v>164</v>
      </c>
      <c r="F33" s="93">
        <v>43465</v>
      </c>
      <c r="G33" s="85" t="s">
        <v>164</v>
      </c>
      <c r="H33" s="85" t="s">
        <v>164</v>
      </c>
      <c r="I33" s="85" t="s">
        <v>164</v>
      </c>
      <c r="J33" s="85" t="s">
        <v>164</v>
      </c>
      <c r="K33" s="85" t="s">
        <v>164</v>
      </c>
      <c r="L33" s="85" t="s">
        <v>164</v>
      </c>
    </row>
    <row r="34" spans="1:12" ht="73.5" customHeight="1">
      <c r="A34" s="105" t="s">
        <v>29</v>
      </c>
      <c r="B34" s="92" t="s">
        <v>179</v>
      </c>
      <c r="C34" s="92" t="s">
        <v>5</v>
      </c>
      <c r="D34" s="92" t="s">
        <v>161</v>
      </c>
      <c r="E34" s="129">
        <v>42370</v>
      </c>
      <c r="F34" s="129">
        <v>43465</v>
      </c>
      <c r="G34" s="124">
        <f>H34+I34+J34+K34+L34</f>
        <v>158.70000000000002</v>
      </c>
      <c r="H34" s="126">
        <v>0</v>
      </c>
      <c r="I34" s="126">
        <f>2!F33+2!G33+2!H33</f>
        <v>158.70000000000002</v>
      </c>
      <c r="J34" s="126">
        <v>0</v>
      </c>
      <c r="K34" s="126">
        <v>0</v>
      </c>
      <c r="L34" s="126">
        <v>0</v>
      </c>
    </row>
    <row r="35" spans="1:12" ht="80.25" customHeight="1">
      <c r="A35" s="93" t="s">
        <v>30</v>
      </c>
      <c r="B35" s="69" t="s">
        <v>180</v>
      </c>
      <c r="C35" s="89" t="s">
        <v>5</v>
      </c>
      <c r="D35" s="89" t="s">
        <v>161</v>
      </c>
      <c r="E35" s="89" t="s">
        <v>164</v>
      </c>
      <c r="F35" s="93">
        <v>43465</v>
      </c>
      <c r="G35" s="85" t="s">
        <v>164</v>
      </c>
      <c r="H35" s="85" t="s">
        <v>164</v>
      </c>
      <c r="I35" s="85" t="s">
        <v>164</v>
      </c>
      <c r="J35" s="85" t="s">
        <v>164</v>
      </c>
      <c r="K35" s="85" t="s">
        <v>164</v>
      </c>
      <c r="L35" s="85" t="s">
        <v>164</v>
      </c>
    </row>
    <row r="36" spans="1:12" ht="171.75" customHeight="1">
      <c r="A36" s="101">
        <v>5</v>
      </c>
      <c r="B36" s="107" t="s">
        <v>31</v>
      </c>
      <c r="C36" s="101" t="s">
        <v>5</v>
      </c>
      <c r="D36" s="101" t="s">
        <v>161</v>
      </c>
      <c r="E36" s="132">
        <v>42370</v>
      </c>
      <c r="F36" s="132">
        <v>43465</v>
      </c>
      <c r="G36" s="123">
        <f>H36+I36+J36+K36+L36</f>
        <v>0</v>
      </c>
      <c r="H36" s="112">
        <v>0</v>
      </c>
      <c r="I36" s="112">
        <f>I37</f>
        <v>0</v>
      </c>
      <c r="J36" s="112">
        <v>0</v>
      </c>
      <c r="K36" s="112">
        <v>0</v>
      </c>
      <c r="L36" s="112">
        <v>0</v>
      </c>
    </row>
    <row r="37" spans="1:12" ht="90" customHeight="1">
      <c r="A37" s="105" t="s">
        <v>32</v>
      </c>
      <c r="B37" s="92" t="s">
        <v>181</v>
      </c>
      <c r="C37" s="92" t="s">
        <v>5</v>
      </c>
      <c r="D37" s="92" t="s">
        <v>161</v>
      </c>
      <c r="E37" s="129">
        <v>42370</v>
      </c>
      <c r="F37" s="129">
        <v>43465</v>
      </c>
      <c r="G37" s="114">
        <f>H37+I37+J37+K37+L37</f>
        <v>0</v>
      </c>
      <c r="H37" s="125">
        <v>0</v>
      </c>
      <c r="I37" s="125">
        <f>2!F41+2!G41+2!H41</f>
        <v>0</v>
      </c>
      <c r="J37" s="125">
        <v>0</v>
      </c>
      <c r="K37" s="125">
        <v>0</v>
      </c>
      <c r="L37" s="125">
        <v>0</v>
      </c>
    </row>
    <row r="38" spans="1:12" ht="182.25" customHeight="1">
      <c r="A38" s="109" t="s">
        <v>33</v>
      </c>
      <c r="B38" s="69" t="s">
        <v>182</v>
      </c>
      <c r="C38" s="89" t="s">
        <v>5</v>
      </c>
      <c r="D38" s="89" t="s">
        <v>161</v>
      </c>
      <c r="E38" s="89" t="s">
        <v>164</v>
      </c>
      <c r="F38" s="93">
        <v>43465</v>
      </c>
      <c r="G38" s="89" t="s">
        <v>164</v>
      </c>
      <c r="H38" s="89" t="s">
        <v>164</v>
      </c>
      <c r="I38" s="89" t="s">
        <v>164</v>
      </c>
      <c r="J38" s="89" t="s">
        <v>164</v>
      </c>
      <c r="K38" s="89" t="s">
        <v>164</v>
      </c>
      <c r="L38" s="89" t="s">
        <v>164</v>
      </c>
    </row>
    <row r="39" spans="1:12" ht="101.25" customHeight="1">
      <c r="A39" s="108" t="s">
        <v>34</v>
      </c>
      <c r="B39" s="68" t="s">
        <v>183</v>
      </c>
      <c r="C39" s="85" t="s">
        <v>5</v>
      </c>
      <c r="D39" s="85" t="s">
        <v>161</v>
      </c>
      <c r="E39" s="85" t="s">
        <v>164</v>
      </c>
      <c r="F39" s="88">
        <v>43465</v>
      </c>
      <c r="G39" s="85" t="s">
        <v>164</v>
      </c>
      <c r="H39" s="85" t="s">
        <v>164</v>
      </c>
      <c r="I39" s="85" t="s">
        <v>164</v>
      </c>
      <c r="J39" s="85" t="s">
        <v>164</v>
      </c>
      <c r="K39" s="85" t="s">
        <v>164</v>
      </c>
      <c r="L39" s="85" t="s">
        <v>164</v>
      </c>
    </row>
    <row r="327" ht="15"/>
    <row r="709" ht="15"/>
  </sheetData>
  <sheetProtection/>
  <mergeCells count="31">
    <mergeCell ref="A7:A8"/>
    <mergeCell ref="A14:A15"/>
    <mergeCell ref="E14:E15"/>
    <mergeCell ref="K14:K15"/>
    <mergeCell ref="L14:L15"/>
    <mergeCell ref="E7:E8"/>
    <mergeCell ref="B14:B15"/>
    <mergeCell ref="F14:F15"/>
    <mergeCell ref="G14:G15"/>
    <mergeCell ref="H14:H15"/>
    <mergeCell ref="I14:I15"/>
    <mergeCell ref="J14:J15"/>
    <mergeCell ref="B7:B8"/>
    <mergeCell ref="F7:F8"/>
    <mergeCell ref="G7:G8"/>
    <mergeCell ref="H7:H8"/>
    <mergeCell ref="H1:L1"/>
    <mergeCell ref="H2:L2"/>
    <mergeCell ref="A4:A5"/>
    <mergeCell ref="D4:D5"/>
    <mergeCell ref="E4:E5"/>
    <mergeCell ref="F4:F5"/>
    <mergeCell ref="I7:I8"/>
    <mergeCell ref="J7:J8"/>
    <mergeCell ref="B3:J3"/>
    <mergeCell ref="B4:B5"/>
    <mergeCell ref="C4:C5"/>
    <mergeCell ref="G4:G5"/>
    <mergeCell ref="H4:L4"/>
    <mergeCell ref="K7:K8"/>
    <mergeCell ref="L7:L8"/>
  </mergeCells>
  <hyperlinks>
    <hyperlink ref="B10" r:id="rId1" display="consultantplus://offline/ref=14CBBFEDE06C7B1AC252AC41737EEC61D551DE03E674902BD3A66010F06B00876F98DB0AC621D5E5g9qDL"/>
    <hyperlink ref="B24" location="Par327" display="Par327"/>
    <hyperlink ref="B36" location="Par709" display="Par709"/>
  </hyperlinks>
  <printOptions/>
  <pageMargins left="0.7874015748031497" right="0.7874015748031497" top="1.1811023622047243" bottom="0.7874015748031497" header="0.31496062992125984" footer="0.31496062992125984"/>
  <pageSetup horizontalDpi="600" verticalDpi="600" orientation="landscape" paperSize="9" scale="6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10" zoomScaleSheetLayoutView="110" zoomScalePageLayoutView="0" workbookViewId="0" topLeftCell="A4">
      <selection activeCell="A18" sqref="A18:F18"/>
    </sheetView>
  </sheetViews>
  <sheetFormatPr defaultColWidth="9.140625" defaultRowHeight="15"/>
  <cols>
    <col min="1" max="1" width="28.00390625" style="0" customWidth="1"/>
    <col min="2" max="2" width="36.8515625" style="0" customWidth="1"/>
  </cols>
  <sheetData>
    <row r="1" ht="15">
      <c r="A1" s="171"/>
    </row>
    <row r="2" spans="1:6" ht="18.75">
      <c r="A2" s="305" t="s">
        <v>269</v>
      </c>
      <c r="B2" s="305"/>
      <c r="C2" s="305"/>
      <c r="D2" s="305"/>
      <c r="E2" s="305"/>
      <c r="F2" s="305"/>
    </row>
    <row r="3" spans="1:6" ht="38.25" customHeight="1">
      <c r="A3" s="306" t="s">
        <v>279</v>
      </c>
      <c r="B3" s="306"/>
      <c r="C3" s="306"/>
      <c r="D3" s="306"/>
      <c r="E3" s="306"/>
      <c r="F3" s="306"/>
    </row>
    <row r="4" spans="1:6" ht="18.75">
      <c r="A4" s="172"/>
      <c r="B4" s="173"/>
      <c r="C4" s="173"/>
      <c r="D4" s="173"/>
      <c r="E4" s="173"/>
      <c r="F4" s="173"/>
    </row>
    <row r="5" spans="1:6" ht="38.25" customHeight="1">
      <c r="A5" s="174" t="s">
        <v>270</v>
      </c>
      <c r="B5" s="304" t="s">
        <v>5</v>
      </c>
      <c r="C5" s="304"/>
      <c r="D5" s="304"/>
      <c r="E5" s="304"/>
      <c r="F5" s="304"/>
    </row>
    <row r="6" spans="1:6" ht="18.75">
      <c r="A6" s="172"/>
      <c r="B6" s="173"/>
      <c r="C6" s="173"/>
      <c r="D6" s="173"/>
      <c r="E6" s="173"/>
      <c r="F6" s="173"/>
    </row>
    <row r="7" spans="1:6" ht="23.25" customHeight="1">
      <c r="A7" s="303" t="s">
        <v>271</v>
      </c>
      <c r="B7" s="303"/>
      <c r="C7" s="303"/>
      <c r="D7" s="303"/>
      <c r="E7" s="303"/>
      <c r="F7" s="173"/>
    </row>
    <row r="8" ht="15.75" thickBot="1"/>
    <row r="9" spans="1:6" ht="47.25" customHeight="1">
      <c r="A9" s="307" t="s">
        <v>284</v>
      </c>
      <c r="B9" s="302" t="s">
        <v>272</v>
      </c>
      <c r="C9" s="302"/>
      <c r="D9" s="302"/>
      <c r="E9" s="302"/>
      <c r="F9" s="302"/>
    </row>
    <row r="10" spans="1:6" ht="49.5" customHeight="1">
      <c r="A10" s="308"/>
      <c r="B10" s="302" t="s">
        <v>273</v>
      </c>
      <c r="C10" s="302"/>
      <c r="D10" s="302"/>
      <c r="E10" s="302"/>
      <c r="F10" s="302"/>
    </row>
    <row r="11" spans="1:6" ht="45" customHeight="1">
      <c r="A11" s="308"/>
      <c r="B11" s="302" t="s">
        <v>274</v>
      </c>
      <c r="C11" s="302"/>
      <c r="D11" s="302"/>
      <c r="E11" s="302"/>
      <c r="F11" s="302"/>
    </row>
    <row r="12" spans="1:6" ht="48.75" customHeight="1">
      <c r="A12" s="309"/>
      <c r="B12" s="310" t="s">
        <v>275</v>
      </c>
      <c r="C12" s="310"/>
      <c r="D12" s="310"/>
      <c r="E12" s="310"/>
      <c r="F12" s="310"/>
    </row>
    <row r="13" spans="1:6" ht="84" customHeight="1" thickBot="1">
      <c r="A13" s="299" t="s">
        <v>287</v>
      </c>
      <c r="B13" s="300"/>
      <c r="C13" s="300"/>
      <c r="D13" s="300"/>
      <c r="E13" s="300"/>
      <c r="F13" s="301"/>
    </row>
    <row r="14" spans="1:6" ht="34.5" customHeight="1">
      <c r="A14" s="297" t="s">
        <v>285</v>
      </c>
      <c r="B14" s="291" t="s">
        <v>276</v>
      </c>
      <c r="C14" s="292"/>
      <c r="D14" s="292"/>
      <c r="E14" s="292"/>
      <c r="F14" s="293"/>
    </row>
    <row r="15" spans="1:6" ht="30" customHeight="1">
      <c r="A15" s="298"/>
      <c r="B15" s="291" t="s">
        <v>277</v>
      </c>
      <c r="C15" s="292"/>
      <c r="D15" s="292"/>
      <c r="E15" s="292"/>
      <c r="F15" s="293"/>
    </row>
    <row r="16" spans="1:6" ht="71.25" customHeight="1">
      <c r="A16" s="298"/>
      <c r="B16" s="294" t="s">
        <v>278</v>
      </c>
      <c r="C16" s="295"/>
      <c r="D16" s="295"/>
      <c r="E16" s="295"/>
      <c r="F16" s="296"/>
    </row>
    <row r="17" spans="1:6" ht="21.75" customHeight="1">
      <c r="A17" s="288" t="s">
        <v>319</v>
      </c>
      <c r="B17" s="289"/>
      <c r="C17" s="289"/>
      <c r="D17" s="289"/>
      <c r="E17" s="289"/>
      <c r="F17" s="290"/>
    </row>
    <row r="18" spans="1:6" ht="175.5" customHeight="1">
      <c r="A18" s="288" t="s">
        <v>320</v>
      </c>
      <c r="B18" s="289"/>
      <c r="C18" s="289"/>
      <c r="D18" s="289"/>
      <c r="E18" s="289"/>
      <c r="F18" s="290"/>
    </row>
    <row r="19" spans="1:6" ht="140.25" customHeight="1">
      <c r="A19" s="288" t="s">
        <v>321</v>
      </c>
      <c r="B19" s="289"/>
      <c r="C19" s="289"/>
      <c r="D19" s="289"/>
      <c r="E19" s="289"/>
      <c r="F19" s="290"/>
    </row>
    <row r="20" ht="140.25" customHeight="1"/>
    <row r="21" ht="140.25" customHeight="1"/>
  </sheetData>
  <sheetProtection/>
  <mergeCells count="17">
    <mergeCell ref="A13:F13"/>
    <mergeCell ref="B9:F9"/>
    <mergeCell ref="A7:E7"/>
    <mergeCell ref="B5:F5"/>
    <mergeCell ref="A2:F2"/>
    <mergeCell ref="A3:F3"/>
    <mergeCell ref="A9:A12"/>
    <mergeCell ref="B10:F10"/>
    <mergeCell ref="B11:F11"/>
    <mergeCell ref="B12:F12"/>
    <mergeCell ref="A19:F19"/>
    <mergeCell ref="B14:F14"/>
    <mergeCell ref="B15:F15"/>
    <mergeCell ref="B16:F16"/>
    <mergeCell ref="A17:F17"/>
    <mergeCell ref="A18:F18"/>
    <mergeCell ref="A14:A1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="60" zoomScalePageLayoutView="0" workbookViewId="0" topLeftCell="A1">
      <selection activeCell="B4" sqref="B4:F4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17.28125" style="0" customWidth="1"/>
    <col min="4" max="4" width="19.421875" style="0" customWidth="1"/>
    <col min="5" max="5" width="22.57421875" style="0" customWidth="1"/>
    <col min="6" max="6" width="18.28125" style="0" customWidth="1"/>
  </cols>
  <sheetData>
    <row r="1" spans="1:6" ht="43.5" customHeight="1" thickBot="1">
      <c r="A1" s="311" t="s">
        <v>211</v>
      </c>
      <c r="B1" s="311"/>
      <c r="C1" s="311"/>
      <c r="D1" s="311"/>
      <c r="E1" s="311"/>
      <c r="F1" s="311"/>
    </row>
    <row r="2" spans="1:6" ht="75.75" thickBot="1">
      <c r="A2" s="165" t="s">
        <v>199</v>
      </c>
      <c r="B2" s="166" t="s">
        <v>200</v>
      </c>
      <c r="C2" s="166" t="s">
        <v>201</v>
      </c>
      <c r="D2" s="166" t="s">
        <v>202</v>
      </c>
      <c r="E2" s="166" t="s">
        <v>203</v>
      </c>
      <c r="F2" s="167" t="s">
        <v>204</v>
      </c>
    </row>
    <row r="3" spans="1:6" ht="15.75" thickBot="1">
      <c r="A3" s="168">
        <v>1</v>
      </c>
      <c r="B3" s="169">
        <v>2</v>
      </c>
      <c r="C3" s="169">
        <v>3</v>
      </c>
      <c r="D3" s="169">
        <v>4</v>
      </c>
      <c r="E3" s="169">
        <v>5</v>
      </c>
      <c r="F3" s="169">
        <v>6</v>
      </c>
    </row>
    <row r="4" spans="1:6" ht="98.25" customHeight="1" thickBot="1">
      <c r="A4" s="170" t="s">
        <v>226</v>
      </c>
      <c r="B4" s="312" t="s">
        <v>227</v>
      </c>
      <c r="C4" s="313"/>
      <c r="D4" s="313"/>
      <c r="E4" s="313"/>
      <c r="F4" s="314"/>
    </row>
  </sheetData>
  <sheetProtection/>
  <mergeCells count="2">
    <mergeCell ref="A1:F1"/>
    <mergeCell ref="B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AR709"/>
  <sheetViews>
    <sheetView view="pageBreakPreview" zoomScale="90" zoomScaleSheetLayoutView="90" zoomScalePageLayoutView="0" workbookViewId="0" topLeftCell="A1">
      <selection activeCell="F27" sqref="F27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15.8515625" style="0" customWidth="1"/>
    <col min="4" max="4" width="17.8515625" style="0" customWidth="1"/>
    <col min="5" max="5" width="15.140625" style="0" customWidth="1"/>
    <col min="6" max="6" width="56.421875" style="0" customWidth="1"/>
  </cols>
  <sheetData>
    <row r="1" spans="1:6" ht="23.25" customHeight="1" thickBot="1">
      <c r="A1" s="317" t="s">
        <v>210</v>
      </c>
      <c r="B1" s="317"/>
      <c r="C1" s="317"/>
      <c r="D1" s="317"/>
      <c r="E1" s="317"/>
      <c r="F1" s="317"/>
    </row>
    <row r="2" spans="1:6" ht="48" thickBot="1">
      <c r="A2" s="177" t="s">
        <v>199</v>
      </c>
      <c r="B2" s="178" t="s">
        <v>205</v>
      </c>
      <c r="C2" s="178" t="s">
        <v>206</v>
      </c>
      <c r="D2" s="178" t="s">
        <v>207</v>
      </c>
      <c r="E2" s="178" t="s">
        <v>208</v>
      </c>
      <c r="F2" s="178" t="s">
        <v>209</v>
      </c>
    </row>
    <row r="3" spans="1:6" ht="16.5" thickBot="1">
      <c r="A3" s="179">
        <v>1</v>
      </c>
      <c r="B3" s="180">
        <v>2</v>
      </c>
      <c r="C3" s="181">
        <v>3</v>
      </c>
      <c r="D3" s="181">
        <v>4</v>
      </c>
      <c r="E3" s="181">
        <v>5</v>
      </c>
      <c r="F3" s="180">
        <v>6</v>
      </c>
    </row>
    <row r="4" spans="1:6" ht="42.75" customHeight="1" thickBot="1">
      <c r="A4" s="315" t="s">
        <v>232</v>
      </c>
      <c r="B4" s="315"/>
      <c r="C4" s="315"/>
      <c r="D4" s="315"/>
      <c r="E4" s="315"/>
      <c r="F4" s="316"/>
    </row>
    <row r="5" spans="1:6" ht="111" thickBot="1">
      <c r="A5" s="182" t="s">
        <v>226</v>
      </c>
      <c r="B5" s="183" t="s">
        <v>228</v>
      </c>
      <c r="C5" s="183">
        <v>36</v>
      </c>
      <c r="D5" s="183">
        <v>69.13</v>
      </c>
      <c r="E5" s="184">
        <f>(D5*100/C5)-100</f>
        <v>92.02777777777777</v>
      </c>
      <c r="F5" s="183" t="s">
        <v>263</v>
      </c>
    </row>
    <row r="6" spans="1:6" ht="111" thickBot="1">
      <c r="A6" s="183" t="s">
        <v>240</v>
      </c>
      <c r="B6" s="183" t="s">
        <v>231</v>
      </c>
      <c r="C6" s="183">
        <v>25</v>
      </c>
      <c r="D6" s="183">
        <v>22.5</v>
      </c>
      <c r="E6" s="184">
        <f>(D6*100/C6)-100</f>
        <v>-10</v>
      </c>
      <c r="F6" s="183" t="s">
        <v>341</v>
      </c>
    </row>
    <row r="7" spans="1:6" ht="111" thickBot="1">
      <c r="A7" s="183" t="s">
        <v>242</v>
      </c>
      <c r="B7" s="183" t="s">
        <v>230</v>
      </c>
      <c r="C7" s="183">
        <v>100</v>
      </c>
      <c r="D7" s="183">
        <v>104</v>
      </c>
      <c r="E7" s="184">
        <f>(D7*100/C7)-100</f>
        <v>4</v>
      </c>
      <c r="F7" s="183" t="s">
        <v>342</v>
      </c>
    </row>
    <row r="8" spans="1:6" ht="111" thickBot="1">
      <c r="A8" s="183" t="s">
        <v>241</v>
      </c>
      <c r="B8" s="183" t="s">
        <v>229</v>
      </c>
      <c r="C8" s="183">
        <v>40</v>
      </c>
      <c r="D8" s="183">
        <v>149</v>
      </c>
      <c r="E8" s="184">
        <f>(D8*100/C8)-100</f>
        <v>272.5</v>
      </c>
      <c r="F8" s="183" t="s">
        <v>343</v>
      </c>
    </row>
    <row r="9" spans="1:6" ht="16.5" thickBot="1">
      <c r="A9" s="315" t="s">
        <v>233</v>
      </c>
      <c r="B9" s="315"/>
      <c r="C9" s="315"/>
      <c r="D9" s="315"/>
      <c r="E9" s="315"/>
      <c r="F9" s="316"/>
    </row>
    <row r="10" spans="1:6" ht="126.75" thickBot="1">
      <c r="A10" s="183" t="s">
        <v>226</v>
      </c>
      <c r="B10" s="183" t="s">
        <v>234</v>
      </c>
      <c r="C10" s="183">
        <v>2350</v>
      </c>
      <c r="D10" s="183">
        <v>2606</v>
      </c>
      <c r="E10" s="184">
        <f>(D10*100/C10)-100</f>
        <v>10.893617021276597</v>
      </c>
      <c r="F10" s="183" t="s">
        <v>322</v>
      </c>
    </row>
    <row r="11" spans="1:6" ht="111" thickBot="1">
      <c r="A11" s="183" t="s">
        <v>240</v>
      </c>
      <c r="B11" s="183" t="s">
        <v>237</v>
      </c>
      <c r="C11" s="183">
        <v>1080</v>
      </c>
      <c r="D11" s="183">
        <v>837</v>
      </c>
      <c r="E11" s="184">
        <f>100-(D11*100/C11)</f>
        <v>22.5</v>
      </c>
      <c r="F11" s="183" t="s">
        <v>262</v>
      </c>
    </row>
    <row r="12" spans="1:6" ht="16.5" thickBot="1">
      <c r="A12" s="315" t="s">
        <v>235</v>
      </c>
      <c r="B12" s="315"/>
      <c r="C12" s="315"/>
      <c r="D12" s="315"/>
      <c r="E12" s="315"/>
      <c r="F12" s="316"/>
    </row>
    <row r="13" spans="1:6" ht="409.5" thickBot="1">
      <c r="A13" s="185" t="s">
        <v>4</v>
      </c>
      <c r="B13" s="183" t="s">
        <v>236</v>
      </c>
      <c r="C13" s="183">
        <v>90</v>
      </c>
      <c r="D13" s="234">
        <v>99</v>
      </c>
      <c r="E13" s="184">
        <f>(D13*100/C13)-100</f>
        <v>10</v>
      </c>
      <c r="F13" s="183" t="s">
        <v>286</v>
      </c>
    </row>
    <row r="14" spans="1:6" ht="221.25" thickBot="1">
      <c r="A14" s="186" t="s">
        <v>6</v>
      </c>
      <c r="B14" s="186" t="s">
        <v>238</v>
      </c>
      <c r="C14" s="186">
        <v>60</v>
      </c>
      <c r="D14" s="238">
        <v>55.5</v>
      </c>
      <c r="E14" s="186">
        <f>(D14*100/C14)-100</f>
        <v>-7.5</v>
      </c>
      <c r="F14" s="186" t="s">
        <v>345</v>
      </c>
    </row>
    <row r="15" spans="1:6" ht="16.5" thickBot="1">
      <c r="A15" s="315" t="s">
        <v>239</v>
      </c>
      <c r="B15" s="315"/>
      <c r="C15" s="315"/>
      <c r="D15" s="315"/>
      <c r="E15" s="315"/>
      <c r="F15" s="316"/>
    </row>
    <row r="16" spans="1:6" ht="79.5" thickBot="1">
      <c r="A16" s="187" t="s">
        <v>8</v>
      </c>
      <c r="B16" s="187" t="s">
        <v>243</v>
      </c>
      <c r="C16" s="187">
        <v>1000</v>
      </c>
      <c r="D16" s="187">
        <v>2606</v>
      </c>
      <c r="E16" s="187">
        <f>(D16*100/C16)-100</f>
        <v>160.60000000000002</v>
      </c>
      <c r="F16" s="187" t="s">
        <v>323</v>
      </c>
    </row>
    <row r="17" spans="1:6" ht="63.75" thickBot="1">
      <c r="A17" s="188" t="s">
        <v>244</v>
      </c>
      <c r="B17" s="188" t="s">
        <v>245</v>
      </c>
      <c r="C17" s="188">
        <v>1200</v>
      </c>
      <c r="D17" s="188">
        <v>1847</v>
      </c>
      <c r="E17" s="189">
        <f>(D17*100/C17)-100</f>
        <v>53.91666666666666</v>
      </c>
      <c r="F17" s="187" t="s">
        <v>324</v>
      </c>
    </row>
    <row r="18" spans="1:6" ht="102.75" customHeight="1" thickBot="1">
      <c r="A18" s="188" t="s">
        <v>246</v>
      </c>
      <c r="B18" s="188" t="s">
        <v>247</v>
      </c>
      <c r="C18" s="188">
        <v>150</v>
      </c>
      <c r="D18" s="188">
        <v>101</v>
      </c>
      <c r="E18" s="188">
        <f>D18*100/C18</f>
        <v>67.33333333333333</v>
      </c>
      <c r="F18" s="187" t="s">
        <v>325</v>
      </c>
    </row>
    <row r="19" spans="1:6" ht="16.5" thickBot="1">
      <c r="A19" s="315" t="s">
        <v>248</v>
      </c>
      <c r="B19" s="315"/>
      <c r="C19" s="315"/>
      <c r="D19" s="315"/>
      <c r="E19" s="315"/>
      <c r="F19" s="316"/>
    </row>
    <row r="20" spans="1:6" ht="174" thickBot="1">
      <c r="A20" s="188" t="s">
        <v>10</v>
      </c>
      <c r="B20" s="188" t="s">
        <v>249</v>
      </c>
      <c r="C20" s="188">
        <v>80</v>
      </c>
      <c r="D20" s="188">
        <v>62.7</v>
      </c>
      <c r="E20" s="189">
        <f>(D20*100/C20)-100</f>
        <v>-21.625</v>
      </c>
      <c r="F20" s="188" t="s">
        <v>288</v>
      </c>
    </row>
    <row r="21" spans="1:6" ht="16.5" thickBot="1">
      <c r="A21" s="315" t="s">
        <v>251</v>
      </c>
      <c r="B21" s="315"/>
      <c r="C21" s="315"/>
      <c r="D21" s="315"/>
      <c r="E21" s="315"/>
      <c r="F21" s="316"/>
    </row>
    <row r="22" spans="1:6" ht="16.5" thickBot="1">
      <c r="A22" s="315" t="s">
        <v>252</v>
      </c>
      <c r="B22" s="315"/>
      <c r="C22" s="315"/>
      <c r="D22" s="315"/>
      <c r="E22" s="315"/>
      <c r="F22" s="316"/>
    </row>
    <row r="23" spans="1:6" ht="79.5" thickBot="1">
      <c r="A23" s="188" t="s">
        <v>15</v>
      </c>
      <c r="B23" s="188" t="s">
        <v>253</v>
      </c>
      <c r="C23" s="188">
        <v>57</v>
      </c>
      <c r="D23" s="188">
        <v>58</v>
      </c>
      <c r="E23" s="189">
        <f>(D23*100/C23)-100</f>
        <v>1.7543859649122737</v>
      </c>
      <c r="F23" s="188"/>
    </row>
    <row r="24" spans="1:6" ht="16.5" thickBot="1">
      <c r="A24" s="315" t="s">
        <v>254</v>
      </c>
      <c r="B24" s="315"/>
      <c r="C24" s="315"/>
      <c r="D24" s="315"/>
      <c r="E24" s="315"/>
      <c r="F24" s="316"/>
    </row>
    <row r="25" spans="1:6" ht="173.25">
      <c r="A25" s="188" t="s">
        <v>17</v>
      </c>
      <c r="B25" s="188" t="s">
        <v>255</v>
      </c>
      <c r="C25" s="188">
        <v>13880</v>
      </c>
      <c r="D25" s="188">
        <v>13420</v>
      </c>
      <c r="E25" s="189">
        <f>(D25*100/C25)-100</f>
        <v>-3.314121037463977</v>
      </c>
      <c r="F25" s="188" t="s">
        <v>326</v>
      </c>
    </row>
    <row r="26" spans="1:6" ht="173.25">
      <c r="A26" s="188" t="s">
        <v>18</v>
      </c>
      <c r="B26" s="188" t="s">
        <v>256</v>
      </c>
      <c r="C26" s="188">
        <v>16</v>
      </c>
      <c r="D26" s="188">
        <v>10.9</v>
      </c>
      <c r="E26" s="189">
        <f>(D26*100/C26)-100</f>
        <v>-31.875</v>
      </c>
      <c r="F26" s="188" t="s">
        <v>346</v>
      </c>
    </row>
    <row r="27" spans="1:6" ht="158.25" thickBot="1">
      <c r="A27" s="188" t="s">
        <v>257</v>
      </c>
      <c r="B27" s="188" t="s">
        <v>258</v>
      </c>
      <c r="C27" s="188">
        <v>8300</v>
      </c>
      <c r="D27" s="188">
        <v>1183</v>
      </c>
      <c r="E27" s="189">
        <f>(D27*100/C27)-100</f>
        <v>-85.74698795180723</v>
      </c>
      <c r="F27" s="188" t="s">
        <v>289</v>
      </c>
    </row>
    <row r="28" spans="1:6" ht="16.5" thickBot="1">
      <c r="A28" s="315" t="s">
        <v>19</v>
      </c>
      <c r="B28" s="315"/>
      <c r="C28" s="315"/>
      <c r="D28" s="315"/>
      <c r="E28" s="315"/>
      <c r="F28" s="316"/>
    </row>
    <row r="29" spans="1:6" ht="16.5" thickBot="1">
      <c r="A29" s="315" t="s">
        <v>171</v>
      </c>
      <c r="B29" s="315"/>
      <c r="C29" s="315"/>
      <c r="D29" s="315"/>
      <c r="E29" s="315"/>
      <c r="F29" s="316"/>
    </row>
    <row r="30" spans="1:6" ht="237" thickBot="1">
      <c r="A30" s="188" t="s">
        <v>21</v>
      </c>
      <c r="B30" s="188" t="s">
        <v>264</v>
      </c>
      <c r="C30" s="188">
        <v>50</v>
      </c>
      <c r="D30" s="239">
        <v>47</v>
      </c>
      <c r="E30" s="189">
        <f>(D30*100/C30)-100</f>
        <v>-6</v>
      </c>
      <c r="F30" s="188" t="s">
        <v>344</v>
      </c>
    </row>
    <row r="31" spans="1:6" ht="16.5" thickBot="1">
      <c r="A31" s="315" t="s">
        <v>173</v>
      </c>
      <c r="B31" s="315"/>
      <c r="C31" s="315"/>
      <c r="D31" s="315"/>
      <c r="E31" s="315"/>
      <c r="F31" s="316"/>
    </row>
    <row r="32" spans="1:6" ht="79.5" thickBot="1">
      <c r="A32" s="188" t="s">
        <v>23</v>
      </c>
      <c r="B32" s="188" t="s">
        <v>243</v>
      </c>
      <c r="C32" s="188">
        <v>1500</v>
      </c>
      <c r="D32" s="188">
        <v>1559</v>
      </c>
      <c r="E32" s="188">
        <f>(D32*100/C32)-100</f>
        <v>3.933333333333337</v>
      </c>
      <c r="F32" s="188" t="s">
        <v>327</v>
      </c>
    </row>
    <row r="33" spans="1:6" ht="16.5" thickBot="1">
      <c r="A33" s="315" t="s">
        <v>175</v>
      </c>
      <c r="B33" s="315"/>
      <c r="C33" s="315"/>
      <c r="D33" s="315"/>
      <c r="E33" s="315"/>
      <c r="F33" s="316"/>
    </row>
    <row r="34" spans="1:6" ht="79.5" thickBot="1">
      <c r="A34" s="188" t="s">
        <v>25</v>
      </c>
      <c r="B34" s="188" t="s">
        <v>250</v>
      </c>
      <c r="C34" s="188">
        <v>700</v>
      </c>
      <c r="D34" s="188">
        <v>1043</v>
      </c>
      <c r="E34" s="189">
        <f>100-(D34*100/C34)</f>
        <v>-49</v>
      </c>
      <c r="F34" s="188" t="s">
        <v>328</v>
      </c>
    </row>
    <row r="35" spans="1:6" ht="16.5" thickBot="1">
      <c r="A35" s="315" t="s">
        <v>26</v>
      </c>
      <c r="B35" s="315"/>
      <c r="C35" s="315"/>
      <c r="D35" s="315"/>
      <c r="E35" s="315"/>
      <c r="F35" s="316"/>
    </row>
    <row r="36" spans="1:6" ht="16.5" thickBot="1">
      <c r="A36" s="315" t="s">
        <v>177</v>
      </c>
      <c r="B36" s="315"/>
      <c r="C36" s="315"/>
      <c r="D36" s="315"/>
      <c r="E36" s="315"/>
      <c r="F36" s="316"/>
    </row>
    <row r="37" spans="1:6" ht="170.25" customHeight="1" thickBot="1">
      <c r="A37" s="188" t="s">
        <v>28</v>
      </c>
      <c r="B37" s="188" t="s">
        <v>259</v>
      </c>
      <c r="C37" s="188">
        <v>5600</v>
      </c>
      <c r="D37" s="188">
        <v>4996</v>
      </c>
      <c r="E37" s="189">
        <f>(D37*100/C37)-100</f>
        <v>-10.785714285714292</v>
      </c>
      <c r="F37" s="188" t="s">
        <v>329</v>
      </c>
    </row>
    <row r="38" spans="1:6" ht="16.5" thickBot="1">
      <c r="A38" s="315" t="s">
        <v>179</v>
      </c>
      <c r="B38" s="315"/>
      <c r="C38" s="315"/>
      <c r="D38" s="315"/>
      <c r="E38" s="315"/>
      <c r="F38" s="316"/>
    </row>
    <row r="39" spans="1:6" ht="174" thickBot="1">
      <c r="A39" s="188" t="s">
        <v>30</v>
      </c>
      <c r="B39" s="188" t="s">
        <v>253</v>
      </c>
      <c r="C39" s="188">
        <v>65</v>
      </c>
      <c r="D39" s="188">
        <v>62.75</v>
      </c>
      <c r="E39" s="189">
        <f>(D39*100/C39)-100</f>
        <v>-3.461538461538467</v>
      </c>
      <c r="F39" s="188" t="s">
        <v>265</v>
      </c>
    </row>
    <row r="40" spans="1:6" ht="16.5" thickBot="1">
      <c r="A40" s="315" t="s">
        <v>31</v>
      </c>
      <c r="B40" s="315"/>
      <c r="C40" s="315"/>
      <c r="D40" s="315"/>
      <c r="E40" s="315"/>
      <c r="F40" s="316"/>
    </row>
    <row r="41" spans="1:6" ht="16.5" thickBot="1">
      <c r="A41" s="315" t="s">
        <v>181</v>
      </c>
      <c r="B41" s="315"/>
      <c r="C41" s="315"/>
      <c r="D41" s="315"/>
      <c r="E41" s="315"/>
      <c r="F41" s="316"/>
    </row>
    <row r="42" spans="1:6" ht="189">
      <c r="A42" s="188" t="s">
        <v>33</v>
      </c>
      <c r="B42" s="188" t="s">
        <v>260</v>
      </c>
      <c r="C42" s="188">
        <v>300</v>
      </c>
      <c r="D42" s="188">
        <v>10.9</v>
      </c>
      <c r="E42" s="189">
        <f>(D42*100/C42)-100</f>
        <v>-96.36666666666666</v>
      </c>
      <c r="F42" s="188" t="s">
        <v>330</v>
      </c>
    </row>
    <row r="43" spans="1:6" ht="110.25">
      <c r="A43" s="188" t="s">
        <v>34</v>
      </c>
      <c r="B43" s="188" t="s">
        <v>261</v>
      </c>
      <c r="C43" s="188">
        <v>19.4</v>
      </c>
      <c r="D43" s="188">
        <v>0.55</v>
      </c>
      <c r="E43" s="189">
        <f>(D43*100/C43)-100</f>
        <v>-97.16494845360825</v>
      </c>
      <c r="F43" s="188" t="s">
        <v>331</v>
      </c>
    </row>
    <row r="709" ht="15"/>
  </sheetData>
  <sheetProtection/>
  <mergeCells count="18">
    <mergeCell ref="A41:F41"/>
    <mergeCell ref="A33:F33"/>
    <mergeCell ref="A35:F35"/>
    <mergeCell ref="A36:F36"/>
    <mergeCell ref="A38:F38"/>
    <mergeCell ref="A40:F40"/>
    <mergeCell ref="A31:F31"/>
    <mergeCell ref="A1:F1"/>
    <mergeCell ref="A4:F4"/>
    <mergeCell ref="A9:F9"/>
    <mergeCell ref="A12:F12"/>
    <mergeCell ref="A15:F15"/>
    <mergeCell ref="A19:F19"/>
    <mergeCell ref="A21:F21"/>
    <mergeCell ref="A22:F22"/>
    <mergeCell ref="A24:F24"/>
    <mergeCell ref="A28:F28"/>
    <mergeCell ref="A29:F29"/>
  </mergeCells>
  <hyperlinks>
    <hyperlink ref="A40" location="Par709" display="Par709"/>
  </hyperlinks>
  <printOptions/>
  <pageMargins left="0.27" right="0.16" top="0.17" bottom="0.23" header="0.17" footer="0.17"/>
  <pageSetup horizontalDpi="600" verticalDpi="600" orientation="portrait" paperSize="9" scale="64" r:id="rId1"/>
  <rowBreaks count="3" manualBreakCount="3">
    <brk id="11" max="255" man="1"/>
    <brk id="18" max="255" man="1"/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F6" sqref="F6:F10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23.421875" style="0" customWidth="1"/>
  </cols>
  <sheetData>
    <row r="1" spans="1:6" ht="40.5" customHeight="1">
      <c r="A1" s="327" t="s">
        <v>225</v>
      </c>
      <c r="B1" s="327"/>
      <c r="C1" s="327"/>
      <c r="D1" s="327"/>
      <c r="E1" s="327"/>
      <c r="F1" s="327"/>
    </row>
    <row r="2" ht="15.75" thickBot="1"/>
    <row r="3" spans="1:7" ht="119.25" customHeight="1" thickBot="1">
      <c r="A3" s="318" t="s">
        <v>212</v>
      </c>
      <c r="B3" s="328" t="s">
        <v>213</v>
      </c>
      <c r="C3" s="315"/>
      <c r="D3" s="315"/>
      <c r="E3" s="316"/>
      <c r="F3" s="318" t="s">
        <v>214</v>
      </c>
      <c r="G3" t="s">
        <v>280</v>
      </c>
    </row>
    <row r="4" spans="1:6" ht="32.25" thickBot="1">
      <c r="A4" s="320"/>
      <c r="B4" s="183" t="s">
        <v>215</v>
      </c>
      <c r="C4" s="183" t="s">
        <v>216</v>
      </c>
      <c r="D4" s="183" t="s">
        <v>217</v>
      </c>
      <c r="E4" s="183" t="s">
        <v>218</v>
      </c>
      <c r="F4" s="320"/>
    </row>
    <row r="5" spans="1:6" ht="16.5" thickBot="1">
      <c r="A5" s="179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</row>
    <row r="6" spans="1:7" ht="48" thickBot="1">
      <c r="A6" s="329" t="s">
        <v>266</v>
      </c>
      <c r="B6" s="190" t="s">
        <v>219</v>
      </c>
      <c r="C6" s="191">
        <v>1859.462</v>
      </c>
      <c r="D6" s="191">
        <v>1185.15393</v>
      </c>
      <c r="E6" s="192">
        <f>D6*100/C6</f>
        <v>63.736388804933895</v>
      </c>
      <c r="F6" s="332" t="s">
        <v>332</v>
      </c>
      <c r="G6">
        <f>C6-D6</f>
        <v>674.30807</v>
      </c>
    </row>
    <row r="7" spans="1:6" ht="32.25" thickBot="1">
      <c r="A7" s="330"/>
      <c r="B7" s="190" t="s">
        <v>220</v>
      </c>
      <c r="C7" s="191">
        <v>0</v>
      </c>
      <c r="D7" s="191"/>
      <c r="E7" s="191"/>
      <c r="F7" s="333"/>
    </row>
    <row r="8" spans="1:6" ht="48" thickBot="1">
      <c r="A8" s="330"/>
      <c r="B8" s="190" t="s">
        <v>221</v>
      </c>
      <c r="C8" s="191">
        <v>0</v>
      </c>
      <c r="D8" s="191"/>
      <c r="E8" s="191"/>
      <c r="F8" s="333"/>
    </row>
    <row r="9" spans="1:6" ht="48" thickBot="1">
      <c r="A9" s="330"/>
      <c r="B9" s="190" t="s">
        <v>222</v>
      </c>
      <c r="C9" s="191">
        <v>0</v>
      </c>
      <c r="D9" s="191"/>
      <c r="E9" s="191"/>
      <c r="F9" s="333"/>
    </row>
    <row r="10" spans="1:6" ht="183" customHeight="1" thickBot="1">
      <c r="A10" s="331"/>
      <c r="B10" s="193" t="s">
        <v>223</v>
      </c>
      <c r="C10" s="191">
        <f>C6+C7+C8+C9</f>
        <v>1859.462</v>
      </c>
      <c r="D10" s="191">
        <f>D6</f>
        <v>1185.15393</v>
      </c>
      <c r="E10" s="191"/>
      <c r="F10" s="334"/>
    </row>
    <row r="11" spans="1:7" ht="48" thickBot="1">
      <c r="A11" s="321" t="s">
        <v>1</v>
      </c>
      <c r="B11" s="194" t="s">
        <v>219</v>
      </c>
      <c r="C11" s="195">
        <v>1230.212</v>
      </c>
      <c r="D11" s="195">
        <v>1061.32143</v>
      </c>
      <c r="E11" s="196">
        <f>D11*100/C11</f>
        <v>86.27142557542928</v>
      </c>
      <c r="F11" s="195"/>
      <c r="G11">
        <f>C11-D11</f>
        <v>168.89057000000003</v>
      </c>
    </row>
    <row r="12" spans="1:6" ht="32.25" thickBot="1">
      <c r="A12" s="322"/>
      <c r="B12" s="194" t="s">
        <v>224</v>
      </c>
      <c r="C12" s="195">
        <v>0</v>
      </c>
      <c r="D12" s="195"/>
      <c r="E12" s="195"/>
      <c r="F12" s="195"/>
    </row>
    <row r="13" spans="1:6" ht="48" thickBot="1">
      <c r="A13" s="322"/>
      <c r="B13" s="194" t="s">
        <v>221</v>
      </c>
      <c r="C13" s="195">
        <v>0</v>
      </c>
      <c r="D13" s="195"/>
      <c r="E13" s="195"/>
      <c r="F13" s="195"/>
    </row>
    <row r="14" spans="1:6" ht="48" thickBot="1">
      <c r="A14" s="323"/>
      <c r="B14" s="194" t="s">
        <v>222</v>
      </c>
      <c r="C14" s="195">
        <v>0</v>
      </c>
      <c r="D14" s="195"/>
      <c r="E14" s="195"/>
      <c r="F14" s="195"/>
    </row>
    <row r="15" spans="1:6" ht="16.5" thickBot="1">
      <c r="A15" s="197"/>
      <c r="B15" s="194" t="s">
        <v>223</v>
      </c>
      <c r="C15" s="195">
        <f>C11</f>
        <v>1230.212</v>
      </c>
      <c r="D15" s="195">
        <f>D11</f>
        <v>1061.32143</v>
      </c>
      <c r="E15" s="196">
        <f>E11</f>
        <v>86.27142557542928</v>
      </c>
      <c r="F15" s="195"/>
    </row>
    <row r="16" spans="1:7" ht="48" thickBot="1">
      <c r="A16" s="324" t="s">
        <v>45</v>
      </c>
      <c r="B16" s="198" t="s">
        <v>219</v>
      </c>
      <c r="C16" s="183">
        <v>140.472</v>
      </c>
      <c r="D16" s="183">
        <v>94.7387</v>
      </c>
      <c r="E16" s="184">
        <f>D16*100/C16</f>
        <v>67.44312033714903</v>
      </c>
      <c r="F16" s="318" t="s">
        <v>282</v>
      </c>
      <c r="G16">
        <f>C16-D16</f>
        <v>45.733300000000014</v>
      </c>
    </row>
    <row r="17" spans="1:6" ht="32.25" thickBot="1">
      <c r="A17" s="325"/>
      <c r="B17" s="198" t="s">
        <v>224</v>
      </c>
      <c r="C17" s="183">
        <v>0</v>
      </c>
      <c r="D17" s="183"/>
      <c r="E17" s="183"/>
      <c r="F17" s="319"/>
    </row>
    <row r="18" spans="1:6" ht="48" thickBot="1">
      <c r="A18" s="325"/>
      <c r="B18" s="198" t="s">
        <v>221</v>
      </c>
      <c r="C18" s="183">
        <v>0</v>
      </c>
      <c r="D18" s="183"/>
      <c r="E18" s="183"/>
      <c r="F18" s="319"/>
    </row>
    <row r="19" spans="1:6" ht="48" thickBot="1">
      <c r="A19" s="325"/>
      <c r="B19" s="198" t="s">
        <v>222</v>
      </c>
      <c r="C19" s="183">
        <v>0</v>
      </c>
      <c r="D19" s="183"/>
      <c r="E19" s="183"/>
      <c r="F19" s="319"/>
    </row>
    <row r="20" spans="1:6" ht="91.5" customHeight="1" thickBot="1">
      <c r="A20" s="326"/>
      <c r="B20" s="198" t="s">
        <v>223</v>
      </c>
      <c r="C20" s="183">
        <f>C16</f>
        <v>140.472</v>
      </c>
      <c r="D20" s="183">
        <f>D16</f>
        <v>94.7387</v>
      </c>
      <c r="E20" s="184">
        <f>E16</f>
        <v>67.44312033714903</v>
      </c>
      <c r="F20" s="320"/>
    </row>
    <row r="21" spans="1:7" ht="48" thickBot="1">
      <c r="A21" s="324" t="s">
        <v>59</v>
      </c>
      <c r="B21" s="198" t="s">
        <v>219</v>
      </c>
      <c r="C21" s="183">
        <v>215.45</v>
      </c>
      <c r="D21" s="183">
        <v>129.57642</v>
      </c>
      <c r="E21" s="184">
        <f>D21*100/C21</f>
        <v>60.14222325365515</v>
      </c>
      <c r="F21" s="318" t="s">
        <v>283</v>
      </c>
      <c r="G21">
        <f>C21-D21</f>
        <v>85.87357999999998</v>
      </c>
    </row>
    <row r="22" spans="1:6" ht="32.25" thickBot="1">
      <c r="A22" s="325"/>
      <c r="B22" s="198" t="s">
        <v>224</v>
      </c>
      <c r="C22" s="183">
        <v>0</v>
      </c>
      <c r="D22" s="183"/>
      <c r="E22" s="183"/>
      <c r="F22" s="319"/>
    </row>
    <row r="23" spans="1:6" ht="48" thickBot="1">
      <c r="A23" s="325"/>
      <c r="B23" s="198" t="s">
        <v>221</v>
      </c>
      <c r="C23" s="183">
        <v>0</v>
      </c>
      <c r="D23" s="183"/>
      <c r="E23" s="183"/>
      <c r="F23" s="319"/>
    </row>
    <row r="24" spans="1:6" ht="48" thickBot="1">
      <c r="A24" s="325"/>
      <c r="B24" s="198" t="s">
        <v>222</v>
      </c>
      <c r="C24" s="183">
        <v>0</v>
      </c>
      <c r="D24" s="183"/>
      <c r="E24" s="183"/>
      <c r="F24" s="319"/>
    </row>
    <row r="25" spans="1:6" ht="215.25" customHeight="1" thickBot="1">
      <c r="A25" s="326"/>
      <c r="B25" s="199" t="s">
        <v>223</v>
      </c>
      <c r="C25" s="183">
        <f>C21</f>
        <v>215.45</v>
      </c>
      <c r="D25" s="183">
        <f>D21</f>
        <v>129.57642</v>
      </c>
      <c r="E25" s="184">
        <f>E21</f>
        <v>60.14222325365515</v>
      </c>
      <c r="F25" s="320"/>
    </row>
    <row r="26" spans="1:7" ht="48" thickBot="1">
      <c r="A26" s="324" t="s">
        <v>60</v>
      </c>
      <c r="B26" s="198" t="s">
        <v>219</v>
      </c>
      <c r="C26" s="200">
        <v>874.29</v>
      </c>
      <c r="D26" s="200">
        <v>837.00631</v>
      </c>
      <c r="E26" s="184">
        <f>D26*100/C26</f>
        <v>95.7355465577783</v>
      </c>
      <c r="F26" s="318" t="s">
        <v>334</v>
      </c>
      <c r="G26" s="175">
        <f>C26-D26</f>
        <v>37.28368999999998</v>
      </c>
    </row>
    <row r="27" spans="1:6" ht="32.25" thickBot="1">
      <c r="A27" s="325"/>
      <c r="B27" s="198" t="s">
        <v>224</v>
      </c>
      <c r="C27" s="183">
        <v>0</v>
      </c>
      <c r="D27" s="183"/>
      <c r="E27" s="183"/>
      <c r="F27" s="319"/>
    </row>
    <row r="28" spans="1:6" ht="48" thickBot="1">
      <c r="A28" s="325"/>
      <c r="B28" s="198" t="s">
        <v>221</v>
      </c>
      <c r="C28" s="183">
        <v>0</v>
      </c>
      <c r="D28" s="183"/>
      <c r="E28" s="183"/>
      <c r="F28" s="319"/>
    </row>
    <row r="29" spans="1:6" ht="48" thickBot="1">
      <c r="A29" s="325"/>
      <c r="B29" s="198" t="s">
        <v>222</v>
      </c>
      <c r="C29" s="183">
        <v>0</v>
      </c>
      <c r="D29" s="183"/>
      <c r="E29" s="183"/>
      <c r="F29" s="319"/>
    </row>
    <row r="30" spans="1:6" ht="230.25" customHeight="1" thickBot="1">
      <c r="A30" s="326"/>
      <c r="B30" s="199" t="s">
        <v>223</v>
      </c>
      <c r="C30" s="183">
        <f>C26</f>
        <v>874.29</v>
      </c>
      <c r="D30" s="183">
        <f>D26</f>
        <v>837.00631</v>
      </c>
      <c r="E30" s="184">
        <f>E26</f>
        <v>95.7355465577783</v>
      </c>
      <c r="F30" s="320"/>
    </row>
    <row r="31" spans="1:7" ht="48" thickBot="1">
      <c r="A31" s="321" t="s">
        <v>251</v>
      </c>
      <c r="B31" s="194" t="s">
        <v>219</v>
      </c>
      <c r="C31" s="195">
        <v>629.25</v>
      </c>
      <c r="D31" s="195">
        <v>123.8325</v>
      </c>
      <c r="E31" s="196">
        <f>D31*100/C31</f>
        <v>19.67938021454112</v>
      </c>
      <c r="F31" s="195"/>
      <c r="G31">
        <f>C31-D31</f>
        <v>505.4175</v>
      </c>
    </row>
    <row r="32" spans="1:6" ht="32.25" thickBot="1">
      <c r="A32" s="322"/>
      <c r="B32" s="194" t="s">
        <v>224</v>
      </c>
      <c r="C32" s="195">
        <v>0</v>
      </c>
      <c r="D32" s="195"/>
      <c r="E32" s="195"/>
      <c r="F32" s="195"/>
    </row>
    <row r="33" spans="1:6" ht="48" thickBot="1">
      <c r="A33" s="322"/>
      <c r="B33" s="194" t="s">
        <v>221</v>
      </c>
      <c r="C33" s="195">
        <v>0</v>
      </c>
      <c r="D33" s="195"/>
      <c r="E33" s="195"/>
      <c r="F33" s="195"/>
    </row>
    <row r="34" spans="1:6" ht="48" thickBot="1">
      <c r="A34" s="322"/>
      <c r="B34" s="194" t="s">
        <v>222</v>
      </c>
      <c r="C34" s="195">
        <v>0</v>
      </c>
      <c r="D34" s="195"/>
      <c r="E34" s="195"/>
      <c r="F34" s="195"/>
    </row>
    <row r="35" spans="1:6" ht="16.5" thickBot="1">
      <c r="A35" s="323"/>
      <c r="B35" s="194" t="s">
        <v>223</v>
      </c>
      <c r="C35" s="195">
        <f>C31</f>
        <v>629.25</v>
      </c>
      <c r="D35" s="195">
        <f>D31</f>
        <v>123.8325</v>
      </c>
      <c r="E35" s="196">
        <f>E31</f>
        <v>19.67938021454112</v>
      </c>
      <c r="F35" s="195"/>
    </row>
    <row r="36" spans="1:7" ht="48" thickBot="1">
      <c r="A36" s="324" t="s">
        <v>63</v>
      </c>
      <c r="B36" s="198" t="s">
        <v>219</v>
      </c>
      <c r="C36" s="183">
        <v>92.25</v>
      </c>
      <c r="D36" s="183">
        <v>52.7785</v>
      </c>
      <c r="E36" s="184">
        <f>D36*100/C36</f>
        <v>57.21246612466125</v>
      </c>
      <c r="F36" s="318" t="s">
        <v>281</v>
      </c>
      <c r="G36">
        <f>C36-D36</f>
        <v>39.4715</v>
      </c>
    </row>
    <row r="37" spans="1:6" ht="32.25" thickBot="1">
      <c r="A37" s="325"/>
      <c r="B37" s="198" t="s">
        <v>224</v>
      </c>
      <c r="C37" s="183">
        <v>0</v>
      </c>
      <c r="D37" s="183"/>
      <c r="E37" s="183"/>
      <c r="F37" s="319"/>
    </row>
    <row r="38" spans="1:6" ht="48" thickBot="1">
      <c r="A38" s="325"/>
      <c r="B38" s="198" t="s">
        <v>221</v>
      </c>
      <c r="C38" s="183">
        <v>0</v>
      </c>
      <c r="D38" s="183"/>
      <c r="E38" s="183"/>
      <c r="F38" s="319"/>
    </row>
    <row r="39" spans="1:6" ht="48" thickBot="1">
      <c r="A39" s="325"/>
      <c r="B39" s="198" t="s">
        <v>222</v>
      </c>
      <c r="C39" s="183">
        <v>0</v>
      </c>
      <c r="D39" s="183"/>
      <c r="E39" s="183"/>
      <c r="F39" s="319"/>
    </row>
    <row r="40" spans="1:6" ht="16.5" thickBot="1">
      <c r="A40" s="326"/>
      <c r="B40" s="198" t="s">
        <v>223</v>
      </c>
      <c r="C40" s="183">
        <f>C36</f>
        <v>92.25</v>
      </c>
      <c r="D40" s="183">
        <f>D36</f>
        <v>52.7785</v>
      </c>
      <c r="E40" s="184">
        <f>E36</f>
        <v>57.21246612466125</v>
      </c>
      <c r="F40" s="320"/>
    </row>
    <row r="41" spans="1:7" ht="48" thickBot="1">
      <c r="A41" s="324" t="s">
        <v>66</v>
      </c>
      <c r="B41" s="198" t="s">
        <v>219</v>
      </c>
      <c r="C41" s="183">
        <v>537</v>
      </c>
      <c r="D41" s="183">
        <v>71.054</v>
      </c>
      <c r="E41" s="184">
        <f>D41*100/C41</f>
        <v>13.231657355679703</v>
      </c>
      <c r="F41" s="318" t="s">
        <v>335</v>
      </c>
      <c r="G41">
        <f>C41-D41</f>
        <v>465.946</v>
      </c>
    </row>
    <row r="42" spans="1:6" ht="32.25" thickBot="1">
      <c r="A42" s="325"/>
      <c r="B42" s="198" t="s">
        <v>224</v>
      </c>
      <c r="C42" s="183">
        <v>0</v>
      </c>
      <c r="D42" s="183"/>
      <c r="E42" s="183"/>
      <c r="F42" s="319"/>
    </row>
    <row r="43" spans="1:6" ht="48" thickBot="1">
      <c r="A43" s="325"/>
      <c r="B43" s="198" t="s">
        <v>221</v>
      </c>
      <c r="C43" s="183">
        <v>0</v>
      </c>
      <c r="D43" s="183"/>
      <c r="E43" s="183"/>
      <c r="F43" s="319"/>
    </row>
    <row r="44" spans="1:6" ht="48" thickBot="1">
      <c r="A44" s="325"/>
      <c r="B44" s="198" t="s">
        <v>222</v>
      </c>
      <c r="C44" s="183">
        <v>0</v>
      </c>
      <c r="D44" s="183"/>
      <c r="E44" s="183"/>
      <c r="F44" s="319"/>
    </row>
    <row r="45" spans="1:6" ht="86.25" customHeight="1" thickBot="1">
      <c r="A45" s="326"/>
      <c r="B45" s="199" t="s">
        <v>223</v>
      </c>
      <c r="C45" s="183">
        <f>C41</f>
        <v>537</v>
      </c>
      <c r="D45" s="183">
        <f>D41</f>
        <v>71.054</v>
      </c>
      <c r="E45" s="184">
        <f>E41</f>
        <v>13.231657355679703</v>
      </c>
      <c r="F45" s="320"/>
    </row>
  </sheetData>
  <sheetProtection/>
  <mergeCells count="18">
    <mergeCell ref="A21:A25"/>
    <mergeCell ref="A26:A30"/>
    <mergeCell ref="A31:A35"/>
    <mergeCell ref="A36:A40"/>
    <mergeCell ref="A41:A45"/>
    <mergeCell ref="A11:A14"/>
    <mergeCell ref="A16:A20"/>
    <mergeCell ref="A1:F1"/>
    <mergeCell ref="A3:A4"/>
    <mergeCell ref="B3:E3"/>
    <mergeCell ref="F3:F4"/>
    <mergeCell ref="A6:A10"/>
    <mergeCell ref="F6:F10"/>
    <mergeCell ref="F41:F45"/>
    <mergeCell ref="F36:F40"/>
    <mergeCell ref="F26:F30"/>
    <mergeCell ref="F21:F25"/>
    <mergeCell ref="F16:F20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24" max="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60" zoomScalePageLayoutView="0" workbookViewId="0" topLeftCell="A1">
      <selection activeCell="O11" sqref="O11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18.57421875" style="0" customWidth="1"/>
  </cols>
  <sheetData>
    <row r="1" spans="1:6" ht="40.5" customHeight="1">
      <c r="A1" s="335" t="s">
        <v>267</v>
      </c>
      <c r="B1" s="335"/>
      <c r="C1" s="335"/>
      <c r="D1" s="335"/>
      <c r="E1" s="335"/>
      <c r="F1" s="335"/>
    </row>
    <row r="2" ht="15.75" thickBot="1"/>
    <row r="3" spans="1:7" ht="119.25" customHeight="1" thickBot="1">
      <c r="A3" s="318" t="s">
        <v>212</v>
      </c>
      <c r="B3" s="328" t="s">
        <v>213</v>
      </c>
      <c r="C3" s="315"/>
      <c r="D3" s="315"/>
      <c r="E3" s="316"/>
      <c r="F3" s="318" t="s">
        <v>214</v>
      </c>
      <c r="G3" t="s">
        <v>280</v>
      </c>
    </row>
    <row r="4" spans="1:6" ht="32.25" thickBot="1">
      <c r="A4" s="320"/>
      <c r="B4" s="183" t="s">
        <v>215</v>
      </c>
      <c r="C4" s="183" t="s">
        <v>216</v>
      </c>
      <c r="D4" s="183" t="s">
        <v>217</v>
      </c>
      <c r="E4" s="183" t="s">
        <v>218</v>
      </c>
      <c r="F4" s="320"/>
    </row>
    <row r="5" spans="1:6" ht="16.5" thickBot="1">
      <c r="A5" s="179">
        <v>1</v>
      </c>
      <c r="B5" s="180">
        <v>2</v>
      </c>
      <c r="C5" s="180">
        <v>3</v>
      </c>
      <c r="D5" s="180">
        <v>4</v>
      </c>
      <c r="E5" s="180">
        <v>5</v>
      </c>
      <c r="F5" s="180">
        <v>6</v>
      </c>
    </row>
    <row r="6" spans="1:7" ht="63.75" thickBot="1">
      <c r="A6" s="336" t="s">
        <v>266</v>
      </c>
      <c r="B6" s="201" t="s">
        <v>268</v>
      </c>
      <c r="C6" s="202">
        <v>2971.30927</v>
      </c>
      <c r="D6" s="203">
        <v>2184.91303</v>
      </c>
      <c r="E6" s="203">
        <f>D6*100/C6</f>
        <v>73.53367931302553</v>
      </c>
      <c r="F6" s="339" t="s">
        <v>336</v>
      </c>
      <c r="G6" s="176">
        <f>C6-D6</f>
        <v>786.39624</v>
      </c>
    </row>
    <row r="7" spans="1:6" ht="32.25" thickBot="1">
      <c r="A7" s="337"/>
      <c r="B7" s="201" t="s">
        <v>220</v>
      </c>
      <c r="C7" s="202">
        <v>0</v>
      </c>
      <c r="D7" s="203"/>
      <c r="E7" s="203"/>
      <c r="F7" s="340"/>
    </row>
    <row r="8" spans="1:6" ht="48" thickBot="1">
      <c r="A8" s="337"/>
      <c r="B8" s="201" t="s">
        <v>221</v>
      </c>
      <c r="C8" s="202">
        <v>0</v>
      </c>
      <c r="D8" s="203"/>
      <c r="E8" s="203"/>
      <c r="F8" s="340"/>
    </row>
    <row r="9" spans="1:6" ht="48" thickBot="1">
      <c r="A9" s="337"/>
      <c r="B9" s="201" t="s">
        <v>222</v>
      </c>
      <c r="C9" s="202">
        <v>0</v>
      </c>
      <c r="D9" s="203"/>
      <c r="E9" s="203"/>
      <c r="F9" s="340"/>
    </row>
    <row r="10" spans="1:6" ht="220.5" customHeight="1" thickBot="1">
      <c r="A10" s="338"/>
      <c r="B10" s="204" t="s">
        <v>223</v>
      </c>
      <c r="C10" s="202">
        <f>C6+C7+C8+C9</f>
        <v>2971.30927</v>
      </c>
      <c r="D10" s="203"/>
      <c r="E10" s="203"/>
      <c r="F10" s="341"/>
    </row>
    <row r="11" spans="1:6" ht="66" customHeight="1" thickBot="1">
      <c r="A11" s="321" t="s">
        <v>19</v>
      </c>
      <c r="B11" s="194" t="s">
        <v>268</v>
      </c>
      <c r="C11" s="202">
        <v>2971.30927</v>
      </c>
      <c r="D11" s="203">
        <v>2184.91303</v>
      </c>
      <c r="E11" s="196">
        <f>D11*100/C11</f>
        <v>73.53367931302553</v>
      </c>
      <c r="F11" s="342" t="s">
        <v>347</v>
      </c>
    </row>
    <row r="12" spans="1:6" ht="32.25" thickBot="1">
      <c r="A12" s="322"/>
      <c r="B12" s="194" t="s">
        <v>224</v>
      </c>
      <c r="C12" s="195">
        <v>0</v>
      </c>
      <c r="D12" s="196"/>
      <c r="E12" s="196"/>
      <c r="F12" s="343"/>
    </row>
    <row r="13" spans="1:6" ht="48" thickBot="1">
      <c r="A13" s="322"/>
      <c r="B13" s="194" t="s">
        <v>221</v>
      </c>
      <c r="C13" s="195">
        <v>0</v>
      </c>
      <c r="D13" s="196"/>
      <c r="E13" s="196"/>
      <c r="F13" s="343"/>
    </row>
    <row r="14" spans="1:6" ht="99" customHeight="1" thickBot="1">
      <c r="A14" s="323"/>
      <c r="B14" s="194" t="s">
        <v>222</v>
      </c>
      <c r="C14" s="195">
        <v>0</v>
      </c>
      <c r="D14" s="196"/>
      <c r="E14" s="196"/>
      <c r="F14" s="344"/>
    </row>
    <row r="15" spans="1:6" ht="16.5" thickBot="1">
      <c r="A15" s="197"/>
      <c r="B15" s="198" t="s">
        <v>223</v>
      </c>
      <c r="C15" s="183">
        <f>C11</f>
        <v>2971.30927</v>
      </c>
      <c r="D15" s="184">
        <f>D11</f>
        <v>2184.91303</v>
      </c>
      <c r="E15" s="184">
        <f>E11</f>
        <v>73.53367931302553</v>
      </c>
      <c r="F15" s="183"/>
    </row>
    <row r="16" spans="1:7" ht="63.75" thickBot="1">
      <c r="A16" s="324" t="s">
        <v>75</v>
      </c>
      <c r="B16" s="198" t="s">
        <v>268</v>
      </c>
      <c r="C16" s="183">
        <v>219.3</v>
      </c>
      <c r="D16" s="184">
        <v>180.4</v>
      </c>
      <c r="E16" s="184">
        <f>D16*100/C16</f>
        <v>82.26174190606474</v>
      </c>
      <c r="F16" s="183"/>
      <c r="G16" s="176">
        <f>C16-D16</f>
        <v>38.900000000000006</v>
      </c>
    </row>
    <row r="17" spans="1:6" ht="32.25" thickBot="1">
      <c r="A17" s="325"/>
      <c r="B17" s="198" t="s">
        <v>224</v>
      </c>
      <c r="C17" s="183">
        <v>0</v>
      </c>
      <c r="D17" s="184"/>
      <c r="E17" s="184"/>
      <c r="F17" s="183"/>
    </row>
    <row r="18" spans="1:6" ht="48" thickBot="1">
      <c r="A18" s="325"/>
      <c r="B18" s="198" t="s">
        <v>221</v>
      </c>
      <c r="C18" s="183">
        <v>0</v>
      </c>
      <c r="D18" s="184"/>
      <c r="E18" s="184"/>
      <c r="F18" s="183"/>
    </row>
    <row r="19" spans="1:6" ht="48" thickBot="1">
      <c r="A19" s="325"/>
      <c r="B19" s="198" t="s">
        <v>222</v>
      </c>
      <c r="C19" s="183">
        <v>0</v>
      </c>
      <c r="D19" s="184"/>
      <c r="E19" s="184"/>
      <c r="F19" s="183"/>
    </row>
    <row r="20" spans="1:6" ht="16.5" thickBot="1">
      <c r="A20" s="326"/>
      <c r="B20" s="198" t="s">
        <v>223</v>
      </c>
      <c r="C20" s="183">
        <f>C16</f>
        <v>219.3</v>
      </c>
      <c r="D20" s="184">
        <f>D16</f>
        <v>180.4</v>
      </c>
      <c r="E20" s="184">
        <f>E16</f>
        <v>82.26174190606474</v>
      </c>
      <c r="F20" s="183"/>
    </row>
    <row r="21" spans="1:7" ht="63.75" thickBot="1">
      <c r="A21" s="324" t="s">
        <v>83</v>
      </c>
      <c r="B21" s="198" t="s">
        <v>268</v>
      </c>
      <c r="C21" s="183">
        <v>1631.12733</v>
      </c>
      <c r="D21" s="237">
        <v>1043.27087</v>
      </c>
      <c r="E21" s="184">
        <f>D21*100/C21</f>
        <v>63.96011217591455</v>
      </c>
      <c r="F21" s="318" t="s">
        <v>337</v>
      </c>
      <c r="G21" s="176">
        <f>C21-D21</f>
        <v>587.85646</v>
      </c>
    </row>
    <row r="22" spans="1:6" ht="32.25" thickBot="1">
      <c r="A22" s="325"/>
      <c r="B22" s="198" t="s">
        <v>224</v>
      </c>
      <c r="C22" s="183">
        <v>0</v>
      </c>
      <c r="D22" s="184"/>
      <c r="E22" s="184"/>
      <c r="F22" s="319"/>
    </row>
    <row r="23" spans="1:6" ht="48" thickBot="1">
      <c r="A23" s="325"/>
      <c r="B23" s="198" t="s">
        <v>221</v>
      </c>
      <c r="C23" s="183">
        <v>0</v>
      </c>
      <c r="D23" s="184"/>
      <c r="E23" s="184"/>
      <c r="F23" s="319"/>
    </row>
    <row r="24" spans="1:6" ht="48" thickBot="1">
      <c r="A24" s="325"/>
      <c r="B24" s="198" t="s">
        <v>222</v>
      </c>
      <c r="C24" s="183">
        <v>0</v>
      </c>
      <c r="D24" s="184"/>
      <c r="E24" s="184"/>
      <c r="F24" s="319"/>
    </row>
    <row r="25" spans="1:6" ht="260.25" customHeight="1" thickBot="1">
      <c r="A25" s="326"/>
      <c r="B25" s="199" t="s">
        <v>223</v>
      </c>
      <c r="C25" s="183">
        <f>C21</f>
        <v>1631.12733</v>
      </c>
      <c r="D25" s="184">
        <f>D21</f>
        <v>1043.27087</v>
      </c>
      <c r="E25" s="184">
        <f>E21</f>
        <v>63.96011217591455</v>
      </c>
      <c r="F25" s="320"/>
    </row>
    <row r="26" spans="1:7" ht="63.75" thickBot="1">
      <c r="A26" s="324" t="s">
        <v>88</v>
      </c>
      <c r="B26" s="198" t="s">
        <v>268</v>
      </c>
      <c r="C26" s="183">
        <v>1120.89</v>
      </c>
      <c r="D26" s="184">
        <v>1042.72683</v>
      </c>
      <c r="E26" s="184">
        <f>D26*100/C26</f>
        <v>93.02668682921606</v>
      </c>
      <c r="F26" s="318" t="s">
        <v>338</v>
      </c>
      <c r="G26" s="176">
        <f>C26-D26</f>
        <v>78.16317000000004</v>
      </c>
    </row>
    <row r="27" spans="1:6" ht="32.25" thickBot="1">
      <c r="A27" s="325"/>
      <c r="B27" s="198" t="s">
        <v>224</v>
      </c>
      <c r="C27" s="183">
        <v>0</v>
      </c>
      <c r="D27" s="184"/>
      <c r="E27" s="184"/>
      <c r="F27" s="319"/>
    </row>
    <row r="28" spans="1:6" ht="48" thickBot="1">
      <c r="A28" s="325"/>
      <c r="B28" s="198" t="s">
        <v>221</v>
      </c>
      <c r="C28" s="183">
        <v>0</v>
      </c>
      <c r="D28" s="184"/>
      <c r="E28" s="184"/>
      <c r="F28" s="319"/>
    </row>
    <row r="29" spans="1:6" ht="48" thickBot="1">
      <c r="A29" s="325"/>
      <c r="B29" s="198" t="s">
        <v>222</v>
      </c>
      <c r="C29" s="183">
        <v>0</v>
      </c>
      <c r="D29" s="184"/>
      <c r="E29" s="184"/>
      <c r="F29" s="319"/>
    </row>
    <row r="30" spans="1:6" ht="248.25" customHeight="1" thickBot="1">
      <c r="A30" s="326"/>
      <c r="B30" s="199" t="s">
        <v>223</v>
      </c>
      <c r="C30" s="183">
        <f>C26</f>
        <v>1120.89</v>
      </c>
      <c r="D30" s="184">
        <f>D26</f>
        <v>1042.72683</v>
      </c>
      <c r="E30" s="184">
        <f>E26</f>
        <v>93.02668682921606</v>
      </c>
      <c r="F30" s="320"/>
    </row>
    <row r="31" spans="1:6" ht="63.75" thickBot="1">
      <c r="A31" s="321" t="s">
        <v>26</v>
      </c>
      <c r="B31" s="194" t="s">
        <v>268</v>
      </c>
      <c r="C31" s="195">
        <v>147.42748</v>
      </c>
      <c r="D31" s="196">
        <v>126.4275</v>
      </c>
      <c r="E31" s="196">
        <f>D31*100/C31</f>
        <v>85.75572206755484</v>
      </c>
      <c r="F31" s="195"/>
    </row>
    <row r="32" spans="1:6" ht="32.25" thickBot="1">
      <c r="A32" s="322"/>
      <c r="B32" s="194" t="s">
        <v>224</v>
      </c>
      <c r="C32" s="195">
        <v>0</v>
      </c>
      <c r="D32" s="196"/>
      <c r="E32" s="196"/>
      <c r="F32" s="195"/>
    </row>
    <row r="33" spans="1:6" ht="48" thickBot="1">
      <c r="A33" s="322"/>
      <c r="B33" s="194" t="s">
        <v>221</v>
      </c>
      <c r="C33" s="195">
        <v>0</v>
      </c>
      <c r="D33" s="196"/>
      <c r="E33" s="196"/>
      <c r="F33" s="195"/>
    </row>
    <row r="34" spans="1:6" ht="48" thickBot="1">
      <c r="A34" s="322"/>
      <c r="B34" s="194" t="s">
        <v>222</v>
      </c>
      <c r="C34" s="195">
        <v>0</v>
      </c>
      <c r="D34" s="196"/>
      <c r="E34" s="196"/>
      <c r="F34" s="195"/>
    </row>
    <row r="35" spans="1:6" ht="16.5" thickBot="1">
      <c r="A35" s="323"/>
      <c r="B35" s="194" t="s">
        <v>223</v>
      </c>
      <c r="C35" s="195">
        <f>C31</f>
        <v>147.42748</v>
      </c>
      <c r="D35" s="196">
        <f>D31</f>
        <v>126.4275</v>
      </c>
      <c r="E35" s="196">
        <f>E31</f>
        <v>85.75572206755484</v>
      </c>
      <c r="F35" s="195"/>
    </row>
    <row r="36" spans="1:7" ht="63.75" thickBot="1">
      <c r="A36" s="324" t="s">
        <v>89</v>
      </c>
      <c r="B36" s="198" t="s">
        <v>268</v>
      </c>
      <c r="C36" s="183">
        <v>68.9</v>
      </c>
      <c r="D36" s="184">
        <v>68.9</v>
      </c>
      <c r="E36" s="184">
        <f>D36*100/C36</f>
        <v>100</v>
      </c>
      <c r="F36" s="318"/>
      <c r="G36" s="176">
        <f>C36-D36</f>
        <v>0</v>
      </c>
    </row>
    <row r="37" spans="1:6" ht="32.25" thickBot="1">
      <c r="A37" s="325"/>
      <c r="B37" s="198" t="s">
        <v>224</v>
      </c>
      <c r="C37" s="183">
        <v>0</v>
      </c>
      <c r="D37" s="184"/>
      <c r="E37" s="184"/>
      <c r="F37" s="319"/>
    </row>
    <row r="38" spans="1:6" ht="48" thickBot="1">
      <c r="A38" s="325"/>
      <c r="B38" s="198" t="s">
        <v>221</v>
      </c>
      <c r="C38" s="183">
        <v>0</v>
      </c>
      <c r="D38" s="184"/>
      <c r="E38" s="184"/>
      <c r="F38" s="319"/>
    </row>
    <row r="39" spans="1:6" ht="48" thickBot="1">
      <c r="A39" s="325"/>
      <c r="B39" s="198" t="s">
        <v>222</v>
      </c>
      <c r="C39" s="183">
        <v>0</v>
      </c>
      <c r="D39" s="184"/>
      <c r="E39" s="184"/>
      <c r="F39" s="319"/>
    </row>
    <row r="40" spans="1:6" ht="16.5" thickBot="1">
      <c r="A40" s="326"/>
      <c r="B40" s="198" t="s">
        <v>223</v>
      </c>
      <c r="C40" s="183">
        <f>C36</f>
        <v>68.9</v>
      </c>
      <c r="D40" s="184">
        <f>D36</f>
        <v>68.9</v>
      </c>
      <c r="E40" s="184">
        <f>E36</f>
        <v>100</v>
      </c>
      <c r="F40" s="320"/>
    </row>
    <row r="41" spans="1:7" ht="63.75" thickBot="1">
      <c r="A41" s="324" t="s">
        <v>100</v>
      </c>
      <c r="B41" s="198" t="s">
        <v>268</v>
      </c>
      <c r="C41" s="183">
        <v>78.52748</v>
      </c>
      <c r="D41" s="184">
        <v>57.5275</v>
      </c>
      <c r="E41" s="184">
        <f>D41*100/C41</f>
        <v>73.25779459623561</v>
      </c>
      <c r="F41" s="318" t="s">
        <v>339</v>
      </c>
      <c r="G41" s="176">
        <f>C41-D41</f>
        <v>20.999979999999994</v>
      </c>
    </row>
    <row r="42" spans="1:6" ht="32.25" thickBot="1">
      <c r="A42" s="325"/>
      <c r="B42" s="198" t="s">
        <v>224</v>
      </c>
      <c r="C42" s="183">
        <v>0</v>
      </c>
      <c r="D42" s="184"/>
      <c r="E42" s="184"/>
      <c r="F42" s="319"/>
    </row>
    <row r="43" spans="1:6" ht="48" thickBot="1">
      <c r="A43" s="325"/>
      <c r="B43" s="198" t="s">
        <v>221</v>
      </c>
      <c r="C43" s="183">
        <v>0</v>
      </c>
      <c r="D43" s="184"/>
      <c r="E43" s="184"/>
      <c r="F43" s="319"/>
    </row>
    <row r="44" spans="1:6" ht="48" thickBot="1">
      <c r="A44" s="325"/>
      <c r="B44" s="198" t="s">
        <v>222</v>
      </c>
      <c r="C44" s="183">
        <v>0</v>
      </c>
      <c r="D44" s="184"/>
      <c r="E44" s="184"/>
      <c r="F44" s="319"/>
    </row>
    <row r="45" spans="1:6" ht="216" customHeight="1" thickBot="1">
      <c r="A45" s="326"/>
      <c r="B45" s="183" t="s">
        <v>223</v>
      </c>
      <c r="C45" s="183">
        <f>C41</f>
        <v>78.52748</v>
      </c>
      <c r="D45" s="184">
        <f>D41</f>
        <v>57.5275</v>
      </c>
      <c r="E45" s="184">
        <f>E41</f>
        <v>73.25779459623561</v>
      </c>
      <c r="F45" s="320"/>
    </row>
    <row r="46" spans="1:6" ht="63.75" thickBot="1">
      <c r="A46" s="321" t="s">
        <v>31</v>
      </c>
      <c r="B46" s="194" t="s">
        <v>268</v>
      </c>
      <c r="C46" s="195">
        <v>550</v>
      </c>
      <c r="D46" s="196">
        <v>330.5</v>
      </c>
      <c r="E46" s="196">
        <f>D46*100/C46</f>
        <v>60.09090909090909</v>
      </c>
      <c r="F46" s="195"/>
    </row>
    <row r="47" spans="1:6" ht="32.25" thickBot="1">
      <c r="A47" s="322"/>
      <c r="B47" s="194" t="s">
        <v>224</v>
      </c>
      <c r="C47" s="195">
        <v>0</v>
      </c>
      <c r="D47" s="196"/>
      <c r="E47" s="196"/>
      <c r="F47" s="195"/>
    </row>
    <row r="48" spans="1:6" ht="48" thickBot="1">
      <c r="A48" s="322"/>
      <c r="B48" s="194" t="s">
        <v>221</v>
      </c>
      <c r="C48" s="195">
        <v>0</v>
      </c>
      <c r="D48" s="196"/>
      <c r="E48" s="196"/>
      <c r="F48" s="195"/>
    </row>
    <row r="49" spans="1:6" ht="48" thickBot="1">
      <c r="A49" s="322"/>
      <c r="B49" s="194" t="s">
        <v>222</v>
      </c>
      <c r="C49" s="195">
        <v>0</v>
      </c>
      <c r="D49" s="196"/>
      <c r="E49" s="196"/>
      <c r="F49" s="195"/>
    </row>
    <row r="50" spans="1:6" ht="16.5" thickBot="1">
      <c r="A50" s="323"/>
      <c r="B50" s="194" t="s">
        <v>223</v>
      </c>
      <c r="C50" s="195">
        <f>C46</f>
        <v>550</v>
      </c>
      <c r="D50" s="196">
        <f>D46</f>
        <v>330.5</v>
      </c>
      <c r="E50" s="196">
        <f>E46</f>
        <v>60.09090909090909</v>
      </c>
      <c r="F50" s="195"/>
    </row>
    <row r="51" spans="1:6" ht="180.75" customHeight="1" thickBot="1">
      <c r="A51" s="324" t="s">
        <v>108</v>
      </c>
      <c r="B51" s="199" t="s">
        <v>268</v>
      </c>
      <c r="C51" s="183">
        <v>550</v>
      </c>
      <c r="D51" s="184">
        <v>330.5</v>
      </c>
      <c r="E51" s="184">
        <f>D51*100/C51</f>
        <v>60.09090909090909</v>
      </c>
      <c r="F51" s="318" t="s">
        <v>340</v>
      </c>
    </row>
    <row r="52" spans="1:6" ht="32.25" thickBot="1">
      <c r="A52" s="325"/>
      <c r="B52" s="198" t="s">
        <v>224</v>
      </c>
      <c r="C52" s="183">
        <v>0</v>
      </c>
      <c r="D52" s="184"/>
      <c r="E52" s="184"/>
      <c r="F52" s="319"/>
    </row>
    <row r="53" spans="1:6" ht="48" thickBot="1">
      <c r="A53" s="325"/>
      <c r="B53" s="198" t="s">
        <v>221</v>
      </c>
      <c r="C53" s="183">
        <v>0</v>
      </c>
      <c r="D53" s="184"/>
      <c r="E53" s="184"/>
      <c r="F53" s="319"/>
    </row>
    <row r="54" spans="1:6" ht="48" thickBot="1">
      <c r="A54" s="325"/>
      <c r="B54" s="198" t="s">
        <v>222</v>
      </c>
      <c r="C54" s="183">
        <v>0</v>
      </c>
      <c r="D54" s="184"/>
      <c r="E54" s="184"/>
      <c r="F54" s="319"/>
    </row>
    <row r="55" spans="1:6" ht="16.5" thickBot="1">
      <c r="A55" s="326"/>
      <c r="B55" s="198" t="s">
        <v>223</v>
      </c>
      <c r="C55" s="183">
        <f>C51</f>
        <v>550</v>
      </c>
      <c r="D55" s="184">
        <f>D51</f>
        <v>330.5</v>
      </c>
      <c r="E55" s="184">
        <f>E51</f>
        <v>60.09090909090909</v>
      </c>
      <c r="F55" s="320"/>
    </row>
  </sheetData>
  <sheetProtection/>
  <mergeCells count="21">
    <mergeCell ref="A46:A50"/>
    <mergeCell ref="A51:A55"/>
    <mergeCell ref="A16:A20"/>
    <mergeCell ref="A21:A25"/>
    <mergeCell ref="A26:A30"/>
    <mergeCell ref="A31:A35"/>
    <mergeCell ref="A36:A40"/>
    <mergeCell ref="A41:A45"/>
    <mergeCell ref="A11:A14"/>
    <mergeCell ref="A1:F1"/>
    <mergeCell ref="A3:A4"/>
    <mergeCell ref="B3:E3"/>
    <mergeCell ref="F3:F4"/>
    <mergeCell ref="A6:A10"/>
    <mergeCell ref="F6:F10"/>
    <mergeCell ref="F11:F14"/>
    <mergeCell ref="F51:F55"/>
    <mergeCell ref="F41:F45"/>
    <mergeCell ref="F36:F40"/>
    <mergeCell ref="F26:F30"/>
    <mergeCell ref="F21:F25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2018-04-24T05:28:41Z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