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130" tabRatio="905" activeTab="1"/>
  </bookViews>
  <sheets>
    <sheet name="3" sheetId="1" r:id="rId1"/>
    <sheet name="5" sheetId="2" r:id="rId2"/>
    <sheet name="7" sheetId="3" r:id="rId3"/>
    <sheet name="9" sheetId="4" r:id="rId4"/>
    <sheet name="11" sheetId="5" r:id="rId5"/>
    <sheet name="13" sheetId="6" r:id="rId6"/>
    <sheet name="19" sheetId="7" r:id="rId7"/>
  </sheets>
  <definedNames/>
  <calcPr fullCalcOnLoad="1"/>
</workbook>
</file>

<file path=xl/sharedStrings.xml><?xml version="1.0" encoding="utf-8"?>
<sst xmlns="http://schemas.openxmlformats.org/spreadsheetml/2006/main" count="830" uniqueCount="466">
  <si>
    <t>Сумма</t>
  </si>
  <si>
    <t>ЦСР</t>
  </si>
  <si>
    <t>ВР</t>
  </si>
  <si>
    <t>Наименование расходов</t>
  </si>
  <si>
    <t>Всего</t>
  </si>
  <si>
    <t>01 0 00 00000</t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</si>
  <si>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Культура Суксунского муниципального района</t>
    </r>
    <r>
      <rPr>
        <sz val="11"/>
        <color indexed="8"/>
        <rFont val="Calibri"/>
        <family val="2"/>
      </rPr>
      <t>»</t>
    </r>
  </si>
  <si>
    <t>01 1 00 00000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</si>
  <si>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Развитие сферы культуры</t>
    </r>
    <r>
      <rPr>
        <sz val="11"/>
        <color indexed="8"/>
        <rFont val="Calibri"/>
        <family val="2"/>
      </rPr>
      <t>»</t>
    </r>
  </si>
  <si>
    <t>01 1 01 00000</t>
  </si>
  <si>
    <t>01 1 01 2К010</t>
  </si>
  <si>
    <t>Предоставление субсидий бюджетным, автономным учреждениям и иным некоммерческим организациям</t>
  </si>
  <si>
    <r>
      <t xml:space="preserve">Обеспечение реализации муниципальной услуги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Организация и проведение экскурсионных и выставочных мероприятий</t>
    </r>
    <r>
      <rPr>
        <sz val="11"/>
        <color indexed="8"/>
        <rFont val="Calibri"/>
        <family val="2"/>
      </rPr>
      <t>»</t>
    </r>
  </si>
  <si>
    <t>02 0 00 00000</t>
  </si>
  <si>
    <t>02 1 00 00000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</si>
  <si>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Комплексное обустройство объектов общественной инфраструктуры Суксунского муниципального района</t>
    </r>
    <r>
      <rPr>
        <sz val="11"/>
        <color indexed="8"/>
        <rFont val="Calibri"/>
        <family val="2"/>
      </rPr>
      <t>»</t>
    </r>
  </si>
  <si>
    <t>02 1 01 00000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</si>
  <si>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Улучшение состояния дорог на территории Суксунского муниципального района</t>
    </r>
    <r>
      <rPr>
        <sz val="11"/>
        <color indexed="8"/>
        <rFont val="Calibri"/>
        <family val="2"/>
      </rPr>
      <t>»</t>
    </r>
  </si>
  <si>
    <t>02 1 01 2Р210</t>
  </si>
  <si>
    <t>Содержание дорог</t>
  </si>
  <si>
    <t>Закупка товаров, работ и услуг для обеспечения государственных (муниципальных) нужд</t>
  </si>
  <si>
    <t>02 1 01 2Р220</t>
  </si>
  <si>
    <t>Капитальный ремонт и ремонт дорог</t>
  </si>
  <si>
    <t>02 1 02 00000</t>
  </si>
  <si>
    <t>02 1 02 2Р230</t>
  </si>
  <si>
    <t>02 1 03 00000</t>
  </si>
  <si>
    <t>02 1 03 2Р240</t>
  </si>
  <si>
    <t>Обеспечение безопасной эксплуатации ГТС</t>
  </si>
  <si>
    <t>02 1 04 00000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</si>
  <si>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Благоустройство территории Суксунского городского поселения</t>
    </r>
    <r>
      <rPr>
        <sz val="11"/>
        <color indexed="8"/>
        <rFont val="Calibri"/>
        <family val="2"/>
      </rPr>
      <t>»</t>
    </r>
  </si>
  <si>
    <t>02 1 04 2Р250</t>
  </si>
  <si>
    <t>02 1 04 2Р260</t>
  </si>
  <si>
    <t>Озеленение территории</t>
  </si>
  <si>
    <t>02 1 04 2Р270</t>
  </si>
  <si>
    <t>Организация сбора и вывоза бытовых отходов и мусора</t>
  </si>
  <si>
    <t>02 1 04 2Р280</t>
  </si>
  <si>
    <t>Прочие расходы по благоустройству</t>
  </si>
  <si>
    <t>Уличное освещение</t>
  </si>
  <si>
    <t>02 2 00 00000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</si>
  <si>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реализации муниципальной программы</t>
    </r>
    <r>
      <rPr>
        <sz val="11"/>
        <color indexed="8"/>
        <rFont val="Calibri"/>
        <family val="2"/>
      </rPr>
      <t>»</t>
    </r>
  </si>
  <si>
    <t>02 2 01 00000</t>
  </si>
  <si>
    <t>02 2 01 2Р320</t>
  </si>
  <si>
    <t>Обеспечение реализации основных мероприятий Программы и подпрограмм в соответствии с установленными сроками</t>
  </si>
  <si>
    <t>03 0 00 00000</t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</si>
  <si>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имуществом и земельными ресурсами Суксунского муниципального района</t>
    </r>
    <r>
      <rPr>
        <sz val="11"/>
        <color indexed="8"/>
        <rFont val="Calibri"/>
        <family val="2"/>
      </rPr>
      <t>»</t>
    </r>
  </si>
  <si>
    <t>03 1 00 00000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</si>
  <si>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имуществом Суксунского городского поселения</t>
    </r>
    <r>
      <rPr>
        <sz val="11"/>
        <color indexed="8"/>
        <rFont val="Calibri"/>
        <family val="2"/>
      </rPr>
      <t>»</t>
    </r>
  </si>
  <si>
    <t>03 1 01 00000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</si>
  <si>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Эффективный учет муниципального имущества</t>
    </r>
    <r>
      <rPr>
        <sz val="11"/>
        <color indexed="8"/>
        <rFont val="Calibri"/>
        <family val="2"/>
      </rPr>
      <t>»</t>
    </r>
  </si>
  <si>
    <t>03 1 01 2И020</t>
  </si>
  <si>
    <t>Проведение технической инвентаризации объектов недвижимого имущества</t>
  </si>
  <si>
    <t>Претензионно-исковая работа с должниками</t>
  </si>
  <si>
    <t>03 1 02 00000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</si>
  <si>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Эффективное управление муниципальным имуществом</t>
    </r>
    <r>
      <rPr>
        <sz val="11"/>
        <color indexed="8"/>
        <rFont val="Calibri"/>
        <family val="2"/>
      </rPr>
      <t>»</t>
    </r>
  </si>
  <si>
    <t>03 1 02 2И060</t>
  </si>
  <si>
    <t>Реализация преимущественного права на предоставление жилых помещений по договорам социального найма отдельным категориям граждан; права на получение выкупной стоимости жилого помещения при переселении граждан из аварийного жилого фонда, в том числе проведение независимой оценки рыночной стоимости имущества, подлежащего выкупу для муниципальных нужд</t>
  </si>
  <si>
    <t>Иные бюджетные ассигнования</t>
  </si>
  <si>
    <t>03 1 03 00000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</si>
  <si>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надлежащего использования и содержания муниципального имущества</t>
    </r>
    <r>
      <rPr>
        <sz val="11"/>
        <color indexed="8"/>
        <rFont val="Calibri"/>
        <family val="2"/>
      </rPr>
      <t>»</t>
    </r>
  </si>
  <si>
    <t>Обеспечение содержания и обслуживания нежилого муниципального фонда объектов имущества, входящих в муниципальную казну</t>
  </si>
  <si>
    <t>Осуществление взносов на капитальный ремонт жилого муниципального фонда, входящего в муниципальную казну</t>
  </si>
  <si>
    <t>03 1 03 2И100</t>
  </si>
  <si>
    <t>Обеспечение содержания и обслуживания жилого муниципального фонда объектов имущества, входящих в муниципальную казну  и свободных от прав третьих лиц</t>
  </si>
  <si>
    <t>03 2 00 00000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</si>
  <si>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земельными ресурсами Суксунского городского поселения</t>
    </r>
    <r>
      <rPr>
        <sz val="11"/>
        <color indexed="8"/>
        <rFont val="Calibri"/>
        <family val="2"/>
      </rPr>
      <t>»</t>
    </r>
  </si>
  <si>
    <t>03 2 01 00000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</si>
  <si>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Эффективное управление земельными ресурсами Суксунского городского поселения</t>
    </r>
    <r>
      <rPr>
        <sz val="11"/>
        <color indexed="8"/>
        <rFont val="Calibri"/>
        <family val="2"/>
      </rPr>
      <t>»</t>
    </r>
  </si>
  <si>
    <t>Совершенствование системы учета заключенных договоров аренды земельных участков, расчета арендной платы, контроля за поступлением средств по договорам аренды</t>
  </si>
  <si>
    <t>03 2 01 2И120</t>
  </si>
  <si>
    <t>Информирование населения посредством СМИ о распоряжении земельными участками</t>
  </si>
  <si>
    <t>03 2 02 00000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</si>
  <si>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</si>
  <si>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Осуществление претензионно-исковой работы с должниками</t>
  </si>
  <si>
    <t>04 0 00 00000</t>
  </si>
  <si>
    <t>04 1 00 00000</t>
  </si>
  <si>
    <t>04 1 01 00000</t>
  </si>
  <si>
    <t>04 1 01 2Ф110</t>
  </si>
  <si>
    <t>05 0 00 00000</t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</si>
  <si>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безопасности жизнедеятельности жителей Суксунского района</t>
    </r>
    <r>
      <rPr>
        <sz val="11"/>
        <color indexed="8"/>
        <rFont val="Calibri"/>
        <family val="2"/>
      </rPr>
      <t>»</t>
    </r>
  </si>
  <si>
    <t>05 1 00 00000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</si>
  <si>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Мероприятия по гражданской обороне, защите населения и территорий от чрезвычайных ситуаций природного и техногенного характера</t>
    </r>
    <r>
      <rPr>
        <sz val="11"/>
        <color indexed="8"/>
        <rFont val="Calibri"/>
        <family val="2"/>
      </rPr>
      <t>»</t>
    </r>
  </si>
  <si>
    <t>Обеспечение первичных мер по пожарной безопасности в границах Суксунского городского поселения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</si>
  <si>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</si>
  <si>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</si>
  <si>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</si>
  <si>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</t>
  </si>
  <si>
    <t>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</si>
  <si>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</si>
  <si>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Участие в Совете муниципальных образований Пермского края</t>
  </si>
  <si>
    <t>Межбюджетные трансферты</t>
  </si>
  <si>
    <t>Депутаты Думы Суксунского городского поселения</t>
  </si>
  <si>
    <t>91 0 00 51180</t>
  </si>
  <si>
    <t>Осуществление первичного воинского учета на территориях, где отсутствуют военные комиссариаты</t>
  </si>
  <si>
    <t>Составление протоколов об административных правонарушениях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</si>
  <si>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</si>
  <si>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92 0 00 00000</t>
  </si>
  <si>
    <t>Мероприятия, осуществляемые в рамках непрограммных направлений расходов</t>
  </si>
  <si>
    <t>92 0 00 2Я010</t>
  </si>
  <si>
    <t>Информирование населения</t>
  </si>
  <si>
    <t>Обеспечение жильем молодых семей</t>
  </si>
  <si>
    <t>92 0 00 70010</t>
  </si>
  <si>
    <t>Пенсии за выслугу лет лицам, замещающим муниципальные должности муниципального образования, муниципальным служащим</t>
  </si>
  <si>
    <t>Социальное обеспечение и иные выплаты населению</t>
  </si>
  <si>
    <t xml:space="preserve"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жилищно-коммунальных услуг 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</si>
  <si>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</si>
  <si>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Страхование граждан  Российской  Федерации, участвующих в деятельности дружин охраны общественного порядка на территории Пермского края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</si>
  <si>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</si>
  <si>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</si>
  <si>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Всего расходов</t>
  </si>
  <si>
    <t>Вед</t>
  </si>
  <si>
    <t>РЗ.РД</t>
  </si>
  <si>
    <t>0400</t>
  </si>
  <si>
    <t>Национальная экономика</t>
  </si>
  <si>
    <t>0409</t>
  </si>
  <si>
    <t>Дорожное хозяйство (дорожные фонды)</t>
  </si>
  <si>
    <r>
      <t xml:space="preserve">Муниципальная программа                   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Создание комфортной  среды проживания и устойчивое развитие сельских территорий в Суксунском муниципальном районе</t>
    </r>
    <r>
      <rPr>
        <sz val="11"/>
        <color indexed="8"/>
        <rFont val="Calibri"/>
        <family val="2"/>
      </rPr>
      <t>»</t>
    </r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</si>
  <si>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</si>
  <si>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</si>
  <si>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</si>
  <si>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</si>
  <si>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</si>
  <si>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</si>
  <si>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Администрация Суксунского муниципального района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</si>
  <si>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</si>
  <si>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</si>
  <si>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</si>
  <si>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</si>
  <si>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0113</t>
  </si>
  <si>
    <t>Другие общегосударственные вопросы</t>
  </si>
  <si>
    <r>
      <t xml:space="preserve">Основное мероприятие                            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надлежащего использования и содержания муниципального имущества</t>
    </r>
    <r>
      <rPr>
        <sz val="11"/>
        <color indexed="8"/>
        <rFont val="Calibri"/>
        <family val="2"/>
      </rPr>
      <t>»</t>
    </r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</si>
  <si>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</si>
  <si>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</si>
  <si>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</si>
  <si>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</si>
  <si>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</si>
  <si>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</si>
  <si>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</si>
  <si>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</si>
  <si>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0800</t>
  </si>
  <si>
    <t>Культура, кинематография</t>
  </si>
  <si>
    <t>0801</t>
  </si>
  <si>
    <t>Культура</t>
  </si>
  <si>
    <t>0900</t>
  </si>
  <si>
    <t>Здравоохранение</t>
  </si>
  <si>
    <t>0907</t>
  </si>
  <si>
    <t>Санитарно-эпидемиологическое благополучие</t>
  </si>
  <si>
    <t>1000</t>
  </si>
  <si>
    <t>Социальная политика</t>
  </si>
  <si>
    <t>1001</t>
  </si>
  <si>
    <t>Пенсионное обеспечение</t>
  </si>
  <si>
    <t>0310</t>
  </si>
  <si>
    <t>Обеспечение пожарной безопасности</t>
  </si>
  <si>
    <r>
      <t xml:space="preserve">Муниципальная программа                          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Создание комфортной  среды проживания и устойчивое развитие сельских территорий в Суксунском муниципальном районе</t>
    </r>
    <r>
      <rPr>
        <sz val="11"/>
        <color indexed="8"/>
        <rFont val="Calibri"/>
        <family val="2"/>
      </rPr>
      <t>»</t>
    </r>
  </si>
  <si>
    <t xml:space="preserve">0505 </t>
  </si>
  <si>
    <t>Другие вопросы в области жилищно-коммунального хозяйства</t>
  </si>
  <si>
    <r>
      <t xml:space="preserve">Основное мероприятие                              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Повышение эксплуатационной надежности гидротехнических сооружений</t>
    </r>
    <r>
      <rPr>
        <sz val="11"/>
        <color indexed="8"/>
        <rFont val="Calibri"/>
        <family val="2"/>
      </rPr>
      <t>»</t>
    </r>
  </si>
  <si>
    <t>1003</t>
  </si>
  <si>
    <t>Социальное обеспечение населения</t>
  </si>
  <si>
    <t>Финансовое управление Администраци Суксунского муниципального района</t>
  </si>
  <si>
    <t>0111</t>
  </si>
  <si>
    <t>Резервные фонды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</si>
  <si>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Организация и совершенствование бюджетного процесса</t>
    </r>
    <r>
      <rPr>
        <sz val="11"/>
        <color indexed="8"/>
        <rFont val="Calibri"/>
        <family val="2"/>
      </rPr>
      <t>»</t>
    </r>
  </si>
  <si>
    <t>Дума Суксунского городского поселения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</si>
  <si>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</si>
  <si>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</si>
  <si>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 1 03 2И080</t>
  </si>
  <si>
    <t>05 1 01 00000</t>
  </si>
  <si>
    <t>05 1 01 2Б010</t>
  </si>
  <si>
    <t>92 0 00 2Я040</t>
  </si>
  <si>
    <t>Проведение выборов в представительные органы муниципального образования</t>
  </si>
  <si>
    <t>0107</t>
  </si>
  <si>
    <t>Обеспечение проведения выборов и референдумов</t>
  </si>
  <si>
    <t>Ведомственная структура расходов бюджета Суксунского городского поселения на 2018 год, тыс. рублей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</si>
  <si>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 xml:space="preserve">Обеспечение деятельности муниципального учреждения культуры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Суксунский историко-краеведческий музей</t>
    </r>
    <r>
      <rPr>
        <sz val="11"/>
        <color indexed="8"/>
        <rFont val="Calibri"/>
        <family val="2"/>
      </rPr>
      <t>»</t>
    </r>
  </si>
  <si>
    <t>Ремонт водопроводных, канализационных, тепловых и электросетей</t>
  </si>
  <si>
    <t>Разработка нормативов градостроительного проектирования</t>
  </si>
  <si>
    <t>02 1 05 2Р290</t>
  </si>
  <si>
    <t>02 1 05 00000</t>
  </si>
  <si>
    <t>05 2 00 00000</t>
  </si>
  <si>
    <t>05 2 01 00000</t>
  </si>
  <si>
    <t>05 2 01 SП020</t>
  </si>
  <si>
    <t>Выплата материального стимулирования народным дружинникам за участие в мероприятиях по охране общественного порядка</t>
  </si>
  <si>
    <t>Муниципальная программа «Формирование комфортной городской среды Суксунского городского поселения Суксунского муниципального района Пермского края»</t>
  </si>
  <si>
    <t>06 0 00 00000</t>
  </si>
  <si>
    <t>06 1 00 00000</t>
  </si>
  <si>
    <r>
      <t xml:space="preserve">Муниципальная программа </t>
    </r>
    <r>
      <rPr>
        <sz val="11"/>
        <color indexed="8"/>
        <rFont val="Times New Roman"/>
        <family val="1"/>
      </rPr>
      <t>«Культура Суксунского муниципального района»</t>
    </r>
  </si>
  <si>
    <r>
      <t xml:space="preserve">Подпрограмма </t>
    </r>
    <r>
      <rPr>
        <sz val="11"/>
        <color indexed="8"/>
        <rFont val="Times New Roman"/>
        <family val="1"/>
      </rPr>
      <t>«Развитие сферы культуры»</t>
    </r>
  </si>
  <si>
    <r>
      <t xml:space="preserve">Обеспечение реализации муниципальной услуги </t>
    </r>
    <r>
      <rPr>
        <sz val="11"/>
        <color indexed="8"/>
        <rFont val="Times New Roman"/>
        <family val="1"/>
      </rPr>
      <t>«Организация и проведение экскурсионных и выставочных мероприятий»</t>
    </r>
  </si>
  <si>
    <r>
      <t xml:space="preserve">Муниципальная программа </t>
    </r>
    <r>
      <rPr>
        <sz val="11"/>
        <color indexed="8"/>
        <rFont val="Times New Roman"/>
        <family val="1"/>
      </rPr>
      <t>«Создание комфортной  среды проживания и устойчивое развитие сельских территорий в Суксунском муниципальном районе»</t>
    </r>
  </si>
  <si>
    <r>
      <t xml:space="preserve">Подпрограмма </t>
    </r>
    <r>
      <rPr>
        <sz val="11"/>
        <color indexed="8"/>
        <rFont val="Times New Roman"/>
        <family val="1"/>
      </rPr>
      <t>«Комплексное обустройство объектов общественной инфраструктуры Суксунского муниципального района»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</si>
  <si>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«Улучшение состояния дорог на территории Суксунского муниципального района»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</si>
  <si>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«Улучшение коммунальной инфраструктуры»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</si>
  <si>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«Повышение эксплуатационной надежности гидротехнических сооружений»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</si>
  <si>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«Благоустройство территории Суксунского городского поселения»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</si>
  <si>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«Разработка документов территориального планирования»</t>
    </r>
  </si>
  <si>
    <r>
      <t xml:space="preserve">Подпрограмма </t>
    </r>
    <r>
      <rPr>
        <sz val="11"/>
        <color indexed="8"/>
        <rFont val="Times New Roman"/>
        <family val="1"/>
      </rPr>
      <t>«Обеспечение реализации муниципальной программы»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</si>
  <si>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«Обеспечение эффективной деятельности органов местного самоуправления в сфере территориального развития, градостроительства и инфраструктуры»</t>
    </r>
  </si>
  <si>
    <r>
      <t xml:space="preserve">Муниципальная программа </t>
    </r>
    <r>
      <rPr>
        <sz val="11"/>
        <color indexed="8"/>
        <rFont val="Times New Roman"/>
        <family val="1"/>
      </rPr>
      <t>«Управление имуществом и земельными ресурсами Суксунского муниципального района»</t>
    </r>
  </si>
  <si>
    <r>
      <t xml:space="preserve">Подпрограмма </t>
    </r>
    <r>
      <rPr>
        <sz val="11"/>
        <color indexed="8"/>
        <rFont val="Times New Roman"/>
        <family val="1"/>
      </rPr>
      <t>«Управление имуществом Суксунского городского поселения»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</si>
  <si>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«Эффективный учет муниципального имущества»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</si>
  <si>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«Эффективное управление муниципальным имуществом»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</si>
  <si>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«Обеспечение надлежащего использования и содержания муниципального имущества»</t>
    </r>
  </si>
  <si>
    <r>
      <t xml:space="preserve">Подпрограмма </t>
    </r>
    <r>
      <rPr>
        <sz val="11"/>
        <color indexed="8"/>
        <rFont val="Times New Roman"/>
        <family val="1"/>
      </rPr>
      <t>«Управление земельными ресурсами Суксунского городского поселения»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</si>
  <si>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«Эффективное управление земельными ресурсами Суксунского городского поселения»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</si>
  <si>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«Эффективное распоряжение земельными ресурсами»</t>
    </r>
  </si>
  <si>
    <r>
      <t xml:space="preserve">Подпрограмма </t>
    </r>
    <r>
      <rPr>
        <sz val="11"/>
        <color indexed="8"/>
        <rFont val="Times New Roman"/>
        <family val="1"/>
      </rPr>
      <t>«Организация и соверщенствование бюджетного процесса»</t>
    </r>
  </si>
  <si>
    <r>
      <t xml:space="preserve">Муниципальная программа </t>
    </r>
    <r>
      <rPr>
        <sz val="11"/>
        <color indexed="8"/>
        <rFont val="Times New Roman"/>
        <family val="1"/>
      </rPr>
      <t>«Обеспечение безопасности жизнедеятельности жителей Суксунского района»</t>
    </r>
  </si>
  <si>
    <r>
      <t xml:space="preserve">Подпрограмма </t>
    </r>
    <r>
      <rPr>
        <sz val="11"/>
        <color indexed="8"/>
        <rFont val="Times New Roman"/>
        <family val="1"/>
      </rPr>
      <t>«Мероприятия по гражданской обороне, защите населения и территорий от чрезвычайных ситуаций природного и техногенного характера»</t>
    </r>
  </si>
  <si>
    <r>
      <t xml:space="preserve">Подпрограмма </t>
    </r>
    <r>
      <rPr>
        <sz val="11"/>
        <color indexed="8"/>
        <rFont val="Times New Roman"/>
        <family val="1"/>
      </rPr>
      <t>«Профилактика правонарушений, наркомании и алкоголизма, в том числе среди несовершеннолетних»</t>
    </r>
  </si>
  <si>
    <t>91 0 00 2П040</t>
  </si>
  <si>
    <t>91 0 00 2У100</t>
  </si>
  <si>
    <t>92 0 00 2С180</t>
  </si>
  <si>
    <t>05 2 01 2П050</t>
  </si>
  <si>
    <t>92 0 00 2У090</t>
  </si>
  <si>
    <r>
      <t xml:space="preserve">Муниципальная программа </t>
    </r>
    <r>
      <rPr>
        <sz val="11"/>
        <color indexed="8"/>
        <rFont val="Times New Roman"/>
        <family val="1"/>
      </rPr>
      <t>«Управление муниципальными финансами и муниципальным долгом Суксунского муниципального района»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</si>
  <si>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«Обеспечение деятельности муниципального учреждения культуры «Суксунский историко-краеведческий музей»</t>
    </r>
  </si>
  <si>
    <t>03 1 01 2И030</t>
  </si>
  <si>
    <t>06 1 01 00000</t>
  </si>
  <si>
    <t>Основное мероприятие «Благоустройство дворовых и общественных территорий»</t>
  </si>
  <si>
    <t>Подпрограмма «Формирование комфортной городской среды Суксунского городского поселения»</t>
  </si>
  <si>
    <r>
      <t xml:space="preserve">Основное мероприятие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эффективной деятельности органов местного самоуправления в сфере территориального развития, градостроительства и инфраструктуры</t>
    </r>
    <r>
      <rPr>
        <sz val="11"/>
        <color indexed="8"/>
        <rFont val="Calibri"/>
        <family val="2"/>
      </rPr>
      <t>»</t>
    </r>
  </si>
  <si>
    <r>
      <t xml:space="preserve">Муниципальная программа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имуществом и земельными ресурсами Суксунского муниципального района</t>
    </r>
    <r>
      <rPr>
        <sz val="11"/>
        <color indexed="8"/>
        <rFont val="Calibri"/>
        <family val="2"/>
      </rPr>
      <t>»</t>
    </r>
  </si>
  <si>
    <r>
      <t xml:space="preserve">Основное мероприятие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Эффективное распоряжение земельными ресурсами</t>
    </r>
    <r>
      <rPr>
        <sz val="11"/>
        <color indexed="8"/>
        <rFont val="Calibri"/>
        <family val="2"/>
      </rPr>
      <t>»</t>
    </r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</si>
  <si>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муниципальными финансами и муниципальным долгом Суксунского муниципального района</t>
    </r>
    <r>
      <rPr>
        <sz val="11"/>
        <color indexed="8"/>
        <rFont val="Calibri"/>
        <family val="2"/>
      </rPr>
      <t>»</t>
    </r>
  </si>
  <si>
    <t>92 0 00 2Я020</t>
  </si>
  <si>
    <t>91 0 00 00040</t>
  </si>
  <si>
    <t>91 0 00 00010</t>
  </si>
  <si>
    <t>91 0 00 00020</t>
  </si>
  <si>
    <t>92 0 00 2Я030</t>
  </si>
  <si>
    <t>92 0 00 2Я050</t>
  </si>
  <si>
    <r>
      <t xml:space="preserve">Муниципальная программа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Создание комфортной  среды проживания и устойчивое развитие сельских территорий в Суксунском муниципальном районе</t>
    </r>
    <r>
      <rPr>
        <sz val="11"/>
        <color indexed="8"/>
        <rFont val="Calibri"/>
        <family val="2"/>
      </rPr>
      <t>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</si>
  <si>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«Финансовое обеспечение непредвиденных и чрезвычайных ситуаций за счет резервного фонда Администрации Суксунского муниципального района»</t>
    </r>
  </si>
  <si>
    <t>Финансовое обеспечение непредвиденных и чрезвычайных ситуаций за счет резервного фонда Администрации Суксунского муниципального района</t>
  </si>
  <si>
    <t>03 1 02 2И070</t>
  </si>
  <si>
    <t>Снос многоквартирных жилых домов, признанных аварийными и подлежащими сносу</t>
  </si>
  <si>
    <t>03 1 03 2И110</t>
  </si>
  <si>
    <t>03 2 01 2И130</t>
  </si>
  <si>
    <t>03 2 02 2И140</t>
  </si>
  <si>
    <t>03 2 02 2И160</t>
  </si>
  <si>
    <t>Основное мероприятие «Повышение роли населения в укреплении законности и правопорядка»</t>
  </si>
  <si>
    <r>
      <t xml:space="preserve">Основное мероприятие </t>
    </r>
    <r>
      <rPr>
        <sz val="11"/>
        <color indexed="8"/>
        <rFont val="Times New Roman"/>
        <family val="1"/>
      </rPr>
      <t>«Повышение защищенности населения и территории Суксунского муниципального района от чрезвычайных ситуаций и пожаров»</t>
    </r>
  </si>
  <si>
    <t>92 0 00 2Я060</t>
  </si>
  <si>
    <t>Ликвидация муниципальных учреждений</t>
  </si>
  <si>
    <t>02 1 01 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</si>
  <si>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</si>
  <si>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Разработка Программы комплексного развития социальной инфраструктуры</t>
  </si>
  <si>
    <t>02 1 05 2Р310</t>
  </si>
  <si>
    <t>91 0 00 00030</t>
  </si>
  <si>
    <t>Осуществление полномочий по контролю за исполнением бюджетов поселений</t>
  </si>
  <si>
    <t>Поддержка муниципальных программ формирования современной городской среды</t>
  </si>
  <si>
    <t>06 1 01 L5550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</si>
  <si>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Повышение защищенности населения и территории Суксунского муниципального района от чрезвычайных ситуаций и пожаров</t>
    </r>
    <r>
      <rPr>
        <sz val="11"/>
        <color indexed="8"/>
        <rFont val="Calibri"/>
        <family val="2"/>
      </rPr>
      <t>»</t>
    </r>
  </si>
  <si>
    <t xml:space="preserve">к Решению Думы </t>
  </si>
  <si>
    <t>Суксунского городского поселения</t>
  </si>
  <si>
    <t xml:space="preserve">                                                                                                  от 21.12.2017 № 159 </t>
  </si>
  <si>
    <t>Распределение доходов бюджета поселения по кодам поступлений в бюджет (группам, подгруппам, статьям, подстатьям  классификации доходов бюджета) на 2018 год, тыс.рублей</t>
  </si>
  <si>
    <t>Код классификации доходов</t>
  </si>
  <si>
    <t>Наименование кода поступлений в бюджет (группа, подгруппа, статья, подстатья)</t>
  </si>
  <si>
    <t>000 850 00000 00 0000 0000</t>
  </si>
  <si>
    <t>ДОХОДЫ БЮДЖЕТА-ВСЕГО</t>
  </si>
  <si>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</si>
  <si>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</si>
  <si>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</si>
  <si>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</si>
  <si>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</si>
  <si>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</si>
  <si>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</si>
  <si>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</si>
  <si>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</si>
  <si>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</si>
  <si>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000 1 01 02030 01 0000 110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</si>
  <si>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</si>
  <si>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</si>
  <si>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</si>
  <si>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</si>
  <si>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</si>
  <si>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</si>
  <si>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</si>
  <si>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</si>
  <si>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</si>
  <si>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</si>
  <si>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</si>
  <si>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</si>
  <si>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</si>
  <si>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</si>
  <si>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</si>
  <si>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</si>
  <si>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</si>
  <si>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</si>
  <si>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</si>
  <si>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</si>
  <si>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</si>
  <si>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000 1 06 06000 00 0000 110</t>
  </si>
  <si>
    <t>Земельный налог</t>
  </si>
  <si>
    <t>000 1 06 06030 03 0000 110</t>
  </si>
  <si>
    <t>Земельный налог с организаций</t>
  </si>
  <si>
    <t>000 1 06 06033 13 0000 110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</si>
  <si>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</si>
  <si>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</si>
  <si>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</si>
  <si>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</si>
  <si>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</si>
  <si>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</si>
  <si>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</si>
  <si>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</si>
  <si>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</si>
  <si>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</si>
  <si>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</si>
  <si>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</si>
  <si>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</si>
  <si>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 xml:space="preserve">000 1 14 06013 13 0000 430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</si>
  <si>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</si>
  <si>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</si>
  <si>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</si>
  <si>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</si>
  <si>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</si>
  <si>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</si>
  <si>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РФ</t>
  </si>
  <si>
    <t>000 2 02 15001 13 0000 151</t>
  </si>
  <si>
    <t xml:space="preserve">Дотация бюджетам городских поселений на выравнивание бюджетной обеспеченности                                                                        </t>
  </si>
  <si>
    <t xml:space="preserve">дотация бюджетам поселений на выравнивание бюджетной обеспеченности из районного фонда финансовой поддержки                                                                          </t>
  </si>
  <si>
    <t>дотация бюджетам поселений на выравнивание бюджетной обеспеченности из краевого бюджета</t>
  </si>
  <si>
    <t>000 2 02 29999 13 0000 151</t>
  </si>
  <si>
    <t>Прочие субсидии бюджетам городских поселений</t>
  </si>
  <si>
    <t>субсидия бюджетам поселений на выплату материального стимулирования народным дружинникам за участие в охране общественного порядка</t>
  </si>
  <si>
    <t>000 2 02 30000 00 0000 151</t>
  </si>
  <si>
    <t xml:space="preserve">Субвенции бюджетам бюджетной системы Российской Федерации </t>
  </si>
  <si>
    <t>000 2 02 35118 13 0000 151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</si>
  <si>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</si>
  <si>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>000 2 02 30024 13 0000 151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</si>
  <si>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</si>
  <si>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поселений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</si>
  <si>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субвенция бюджетам поселений на составление протоколов об административных правонарушениях</t>
  </si>
  <si>
    <t>субвенция бюджетам поселений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</si>
  <si>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бюджетам поселений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</si>
  <si>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бюджетам поселений на осуществление  полномочий  по страхованию граждан  Российской  Федерации, участвующих в деятельности дружин охраны общественного порядка на территории Пермского края</t>
  </si>
  <si>
    <t xml:space="preserve">000 2 02 40000 00 0000 000 </t>
  </si>
  <si>
    <t>Иные межбюджетные трансферты</t>
  </si>
  <si>
    <t>000 2 02 49999 13 0000 151</t>
  </si>
  <si>
    <t>Прочие межбюджетные трансферты, передаваемые бюджетам городских поселений</t>
  </si>
  <si>
    <t>предоставление социальной выплаты молодым семьям на приобретение (строительство) жилья</t>
  </si>
  <si>
    <t>000 2 02 25555 13 0000 151</t>
  </si>
  <si>
    <t>Субсидии бюджетам городских поселений на поддержку  государственных программ субъектов Российской Федерации и муниципальных программ формирования современной городской среды</t>
  </si>
  <si>
    <t>000 2 02 20000 00 0000 151</t>
  </si>
  <si>
    <t>Субсидии бюджетам бюджетной системы Российской Федерации (межбюджетные субсидии)</t>
  </si>
  <si>
    <t>к Решению Думы</t>
  </si>
  <si>
    <t>Объем субвенций на выполнение отдельных государственных полномочий органов государственной власти Пермского края, а также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бюджета, из бюджета Суксунского муниципального района в виде дотаций, субсидий, иных межбюджетных трансфертов на 2018 год, тыс. рублей</t>
  </si>
  <si>
    <t>№ п/п</t>
  </si>
  <si>
    <t>Наименование финансовой помощи</t>
  </si>
  <si>
    <t xml:space="preserve">Сумма </t>
  </si>
  <si>
    <t xml:space="preserve">Дотация бюджетам поселений на выравнивание бюджетной обеспеченности из районного фонда финансовой поддержки                                                                          </t>
  </si>
  <si>
    <t>2</t>
  </si>
  <si>
    <t>Дотация бюджетам поселений на выравнивание бюджетной обеспеченности из краевого бюджета</t>
  </si>
  <si>
    <t>3</t>
  </si>
  <si>
    <t xml:space="preserve">Субвенции на составление протоколов об административных правонарушениях </t>
  </si>
  <si>
    <t>4</t>
  </si>
  <si>
    <t>Субвенция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</si>
  <si>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5</t>
  </si>
  <si>
    <t>Субвенция на осуществление  полномочий  по страхованию граждан  Российской  Федерации, участвующих в деятельности дружин охраны общественного порядка на территории Пермского края</t>
  </si>
  <si>
    <t>6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</si>
  <si>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</si>
  <si>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7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</si>
  <si>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</si>
  <si>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8</t>
  </si>
  <si>
    <t>Субвенция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</si>
  <si>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</t>
  </si>
  <si>
    <t>Субсидия на выплату материального стимулирования народным дружинникам за участие в охране общественного порядка</t>
  </si>
  <si>
    <t>Итого</t>
  </si>
  <si>
    <t>»</t>
  </si>
  <si>
    <r>
      <t>от 21.12.2017 № 159</t>
    </r>
    <r>
      <rPr>
        <sz val="12"/>
        <color indexed="8"/>
        <rFont val="Times New Roman"/>
        <family val="1"/>
      </rPr>
      <t xml:space="preserve">     </t>
    </r>
  </si>
  <si>
    <t xml:space="preserve">» </t>
  </si>
  <si>
    <t>02 1 04 2Р330</t>
  </si>
  <si>
    <t>Реализация проектов  инициативного бюджетирования</t>
  </si>
  <si>
    <t>92 0 00 2С020</t>
  </si>
  <si>
    <t>92 0 00 L4970</t>
  </si>
  <si>
    <t>Прочие межбюджетные трансферты, передаваемые бюджетам городских поселений на предоставление социальной выплаты молодым семьям на приобретение (строительство) жилья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</si>
  <si>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</si>
  <si>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Субсидия бюджетам городских поселений на поддержку  государственных программ субъектов Российской Федерации и муниципальных программ формирования современной городской среды</t>
  </si>
  <si>
    <t>Реализация проектов инициативного бюджетирования</t>
  </si>
  <si>
    <t>Приложение № 4</t>
  </si>
  <si>
    <t>06 1 01 SЖ090</t>
  </si>
  <si>
    <t>Организация ритуальных услуг и содержание мест захоронения</t>
  </si>
  <si>
    <t>92 0 00 2Я070</t>
  </si>
  <si>
    <t>06 1 01 2Д010</t>
  </si>
  <si>
    <t>финансовое обеспечение дорожной деятельности в отношении автомобильных дорог местного значения за счет средств бюджета муниципального района</t>
  </si>
  <si>
    <t>финансовое обеспечение части полномочий по организации ритуальных услуг и содержанию мест захоронения за счет средств бюджета муниципального района</t>
  </si>
  <si>
    <t>финансовое обеспечение мероприятий по ремонту дворовых и общественных территорий за счет средств бюджета муниципального района</t>
  </si>
  <si>
    <t>Прочие межбюджетные трансферты, передаваемые бюджетам городских поселений на финансовое обеспечение дорожной деятельности в отношении автомобильных дорог местного значения за счет средств бюджета муниципального района</t>
  </si>
  <si>
    <t>Прочие межбюджетные трансферты, передаваемые бюджетам городских поселений на финансовое обеспечение мероприятий по ремонту дворовых и общественных территорий за счет средств бюджета муниципального района</t>
  </si>
  <si>
    <t>Прочие межбюджетные трансферты, передаваемые бюджетам городских поселений на финансовое обеспечение части полномочий по организации ритуальных услуг и содержанию мест захоронения за счет средств бюджета муниципального района</t>
  </si>
  <si>
    <t xml:space="preserve">Распределение средств муниципального дорожного фонда Суксунского городского поселения на 2018 год </t>
  </si>
  <si>
    <t xml:space="preserve">Сумма, тыс. рублей </t>
  </si>
  <si>
    <t>1</t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</si>
  <si>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Создание комфортной среды проживания и устойчивое развитие сельских территорий в Суксунском муниципальном районе</t>
    </r>
    <r>
      <rPr>
        <sz val="11"/>
        <rFont val="Calibri"/>
        <family val="2"/>
      </rPr>
      <t>»</t>
    </r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</si>
  <si>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Комплексное обустройство объектов общественной инфраструктуры Суксунского муниципального района</t>
    </r>
    <r>
      <rPr>
        <sz val="11"/>
        <rFont val="Calibri"/>
        <family val="2"/>
      </rPr>
      <t>»</t>
    </r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</si>
  <si>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Улучшение состояния дорог на территории Суксунского муниципального района</t>
    </r>
    <r>
      <rPr>
        <sz val="11"/>
        <rFont val="Calibri"/>
        <family val="2"/>
      </rPr>
      <t>»</t>
    </r>
  </si>
  <si>
    <t>Ремонт автомобильных дорог общего пользования местного значения на условиях софинансирования</t>
  </si>
  <si>
    <t>ВСЕГО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</si>
  <si>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2018 год, тыс. рублей</t>
  </si>
  <si>
    <t>Благоустройство дворовых территорий и территорий общего пользования</t>
  </si>
  <si>
    <t>Источники финансирования дефицита бюджета поселения на 2018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</si>
  <si>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</si>
  <si>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</si>
  <si>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 рублей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</si>
  <si>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</si>
  <si>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</si>
  <si>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</si>
  <si>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</si>
  <si>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</si>
  <si>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</si>
  <si>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</si>
  <si>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</si>
  <si>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</si>
  <si>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</si>
  <si>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01 05 02 01 13 0000 610</t>
  </si>
  <si>
    <t>Уменьшение прочих остатков денежных средств бюджетов городских поселений</t>
  </si>
  <si>
    <t xml:space="preserve">01 05 00 00 00 0000 500 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</si>
  <si>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</si>
  <si>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</si>
  <si>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</si>
  <si>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</si>
  <si>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Увеличение прочих  остатков денежных  средств бюджетов</t>
  </si>
  <si>
    <t>01 05 02 01 13 0000 510</t>
  </si>
  <si>
    <t>Увеличение прочих остатков денежных средств бюджетов городских поселений</t>
  </si>
  <si>
    <t xml:space="preserve">  к Решению Думы </t>
  </si>
  <si>
    <t xml:space="preserve">  Суксунского городского поселения</t>
  </si>
  <si>
    <t>Объем межбюджетных трансфертов, предоставляемых из бюджета поселения бюджету Суксунского муниципального района на выполнение части передаваемых полномочий по вопросам местного значения поселений в 2018 году</t>
  </si>
  <si>
    <t>Перечень передаваемых межбюджетных трансфертов по направлениям</t>
  </si>
  <si>
    <t>000 1 13 00000 00 0000 000</t>
  </si>
  <si>
    <t>Доходы от оказания платных услуг (работ) и компенсации затрат государства</t>
  </si>
  <si>
    <t xml:space="preserve"> 000 1 13 02995 13 0000 130</t>
  </si>
  <si>
    <t>Прочие доходы от компенсации затрат  бюджетов городских поселений</t>
  </si>
  <si>
    <t>000 1 16 00000 00 0000 000</t>
  </si>
  <si>
    <t>Штрафы, санкции, возмещение ущерба</t>
  </si>
  <si>
    <t>000 1 16 18050 13 0000 140</t>
  </si>
  <si>
    <t>Денежные взыскания (штрафы) за нарушение бюджетного законодательства (в части бюджетов городских поселений)</t>
  </si>
  <si>
    <t>Ремонт автомобильных дорог общего пользования местного значения</t>
  </si>
  <si>
    <t>Приложение №1</t>
  </si>
  <si>
    <t>Приложение №2</t>
  </si>
  <si>
    <t>Приложение №3</t>
  </si>
  <si>
    <t>Приложение №5</t>
  </si>
  <si>
    <t xml:space="preserve"> от 18.12.2018 №18         </t>
  </si>
  <si>
    <t>Приложение №6</t>
  </si>
  <si>
    <t xml:space="preserve"> от 18.12.2018 №18  </t>
  </si>
  <si>
    <r>
      <t xml:space="preserve">                               «</t>
    </r>
    <r>
      <rPr>
        <sz val="12"/>
        <color indexed="8"/>
        <rFont val="Times New Roman"/>
        <family val="1"/>
      </rPr>
      <t>Приложение №13</t>
    </r>
  </si>
  <si>
    <t xml:space="preserve">                                    к Решению Думы </t>
  </si>
  <si>
    <t xml:space="preserve">                                   Суксунского  городского поселения</t>
  </si>
  <si>
    <r>
      <t xml:space="preserve">                                    от 21.12.2017 №159 </t>
    </r>
    <r>
      <rPr>
        <sz val="12"/>
        <color indexed="8"/>
        <rFont val="Times New Roman"/>
        <family val="1"/>
      </rPr>
      <t xml:space="preserve"> </t>
    </r>
  </si>
  <si>
    <t>Приложение №7</t>
  </si>
  <si>
    <t xml:space="preserve">  </t>
  </si>
  <si>
    <t xml:space="preserve">от 18.12.2018 №18 </t>
  </si>
  <si>
    <r>
      <t xml:space="preserve">     «</t>
    </r>
    <r>
      <rPr>
        <sz val="12"/>
        <color indexed="8"/>
        <rFont val="Times New Roman"/>
        <family val="1"/>
      </rPr>
      <t>Приложение №19</t>
    </r>
  </si>
  <si>
    <t xml:space="preserve"> Суксунского городского поселения</t>
  </si>
  <si>
    <t xml:space="preserve">                                                                                                  от 21.12.2017 №159 </t>
  </si>
  <si>
    <t>от 18.12.2018 №18</t>
  </si>
  <si>
    <t xml:space="preserve">                                    Суксунского городского поселения</t>
  </si>
  <si>
    <r>
      <t xml:space="preserve">                      </t>
    </r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№7</t>
    </r>
  </si>
  <si>
    <r>
      <t xml:space="preserve"> от 21.12.2017 №159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</t>
    </r>
  </si>
  <si>
    <r>
      <t xml:space="preserve">                                               </t>
    </r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№9</t>
    </r>
  </si>
  <si>
    <t xml:space="preserve">                                    к Решению Думы</t>
  </si>
  <si>
    <t xml:space="preserve">                                     Суксунского городского поселения</t>
  </si>
  <si>
    <t>«Приложение №11</t>
  </si>
  <si>
    <t xml:space="preserve">от 21.12.2017 №159 </t>
  </si>
  <si>
    <r>
      <t xml:space="preserve">                                               </t>
    </r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№3</t>
    </r>
  </si>
  <si>
    <r>
      <t xml:space="preserve">                                               </t>
    </r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№5</t>
    </r>
  </si>
  <si>
    <r>
      <t>от 21.12.2017 №159</t>
    </r>
    <r>
      <rPr>
        <sz val="12"/>
        <color indexed="8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</si>
</sst>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  <numFmt numFmtId="179" formatCode="000000"/>
    <numFmt numFmtId="180" formatCode="0.000"/>
    <numFmt numFmtId="181" formatCode="#,##0.000"/>
    <numFmt numFmtId="182" formatCode="#,##0.00000"/>
    <numFmt numFmtId="183" formatCode="#,##0.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30" borderId="0">
      <alignment/>
      <protection/>
    </xf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2" fillId="0" borderId="0" xfId="0" applyFont="1" applyAlignment="1">
      <alignment/>
    </xf>
    <xf numFmtId="2" fontId="0" fillId="0" borderId="0" xfId="0" applyNumberFormat="1" applyAlignment="1">
      <alignment/>
    </xf>
    <xf numFmtId="0" fontId="62" fillId="0" borderId="10" xfId="0" applyFont="1" applyBorder="1" applyAlignment="1">
      <alignment horizontal="center" vertical="center"/>
    </xf>
    <xf numFmtId="2" fontId="62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176" fontId="62" fillId="0" borderId="10" xfId="0" applyNumberFormat="1" applyFont="1" applyFill="1" applyBorder="1" applyAlignment="1">
      <alignment horizontal="center"/>
    </xf>
    <xf numFmtId="176" fontId="62" fillId="0" borderId="10" xfId="0" applyNumberFormat="1" applyFont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6" fontId="6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/>
    </xf>
    <xf numFmtId="176" fontId="3" fillId="0" borderId="10" xfId="0" applyNumberFormat="1" applyFont="1" applyFill="1" applyBorder="1" applyAlignment="1">
      <alignment horizontal="center"/>
    </xf>
    <xf numFmtId="176" fontId="62" fillId="0" borderId="11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176" fontId="62" fillId="0" borderId="11" xfId="0" applyNumberFormat="1" applyFont="1" applyBorder="1" applyAlignment="1">
      <alignment horizontal="center"/>
    </xf>
    <xf numFmtId="0" fontId="62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62" fillId="0" borderId="13" xfId="0" applyNumberFormat="1" applyFont="1" applyBorder="1" applyAlignment="1">
      <alignment horizontal="center"/>
    </xf>
    <xf numFmtId="176" fontId="62" fillId="0" borderId="13" xfId="0" applyNumberFormat="1" applyFont="1" applyFill="1" applyBorder="1" applyAlignment="1">
      <alignment horizontal="center"/>
    </xf>
    <xf numFmtId="176" fontId="65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66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/>
    </xf>
    <xf numFmtId="177" fontId="62" fillId="0" borderId="13" xfId="0" applyNumberFormat="1" applyFont="1" applyFill="1" applyBorder="1" applyAlignment="1">
      <alignment horizontal="center"/>
    </xf>
    <xf numFmtId="177" fontId="62" fillId="0" borderId="10" xfId="0" applyNumberFormat="1" applyFont="1" applyFill="1" applyBorder="1" applyAlignment="1">
      <alignment horizontal="center"/>
    </xf>
    <xf numFmtId="177" fontId="62" fillId="0" borderId="10" xfId="0" applyNumberFormat="1" applyFont="1" applyBorder="1" applyAlignment="1">
      <alignment horizontal="center"/>
    </xf>
    <xf numFmtId="177" fontId="62" fillId="0" borderId="11" xfId="0" applyNumberFormat="1" applyFont="1" applyBorder="1" applyAlignment="1">
      <alignment horizontal="center"/>
    </xf>
    <xf numFmtId="176" fontId="62" fillId="0" borderId="10" xfId="0" applyNumberFormat="1" applyFont="1" applyBorder="1" applyAlignment="1">
      <alignment horizontal="center" wrapText="1"/>
    </xf>
    <xf numFmtId="177" fontId="62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7" fontId="62" fillId="0" borderId="11" xfId="0" applyNumberFormat="1" applyFont="1" applyFill="1" applyBorder="1" applyAlignment="1">
      <alignment horizontal="center"/>
    </xf>
    <xf numFmtId="176" fontId="62" fillId="0" borderId="13" xfId="0" applyNumberFormat="1" applyFont="1" applyFill="1" applyBorder="1" applyAlignment="1">
      <alignment horizontal="center" wrapText="1"/>
    </xf>
    <xf numFmtId="0" fontId="62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/>
    </xf>
    <xf numFmtId="49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77" fontId="65" fillId="0" borderId="13" xfId="0" applyNumberFormat="1" applyFont="1" applyBorder="1" applyAlignment="1">
      <alignment horizontal="center"/>
    </xf>
    <xf numFmtId="176" fontId="65" fillId="0" borderId="10" xfId="0" applyNumberFormat="1" applyFont="1" applyBorder="1" applyAlignment="1">
      <alignment horizontal="center" wrapText="1"/>
    </xf>
    <xf numFmtId="0" fontId="64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176" fontId="62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4" fontId="5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justify" vertical="center"/>
    </xf>
    <xf numFmtId="4" fontId="10" fillId="0" borderId="0" xfId="0" applyNumberFormat="1" applyFont="1" applyFill="1" applyAlignment="1">
      <alignment horizontal="center" vertical="center"/>
    </xf>
    <xf numFmtId="49" fontId="14" fillId="0" borderId="10" xfId="54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55" applyFont="1" applyBorder="1" applyAlignment="1">
      <alignment horizontal="justify" vertical="center" wrapText="1"/>
      <protection/>
    </xf>
    <xf numFmtId="0" fontId="12" fillId="0" borderId="10" xfId="55" applyFont="1" applyBorder="1" applyAlignment="1">
      <alignment horizontal="justify" vertical="center" wrapText="1"/>
      <protection/>
    </xf>
    <xf numFmtId="0" fontId="5" fillId="0" borderId="10" xfId="57" applyFont="1" applyBorder="1" applyAlignment="1">
      <alignment horizontal="justify" vertical="center" wrapText="1"/>
      <protection/>
    </xf>
    <xf numFmtId="49" fontId="14" fillId="0" borderId="10" xfId="57" applyNumberFormat="1" applyFont="1" applyFill="1" applyBorder="1" applyAlignment="1">
      <alignment horizontal="center" vertical="center" wrapText="1"/>
      <protection/>
    </xf>
    <xf numFmtId="0" fontId="5" fillId="0" borderId="15" xfId="57" applyFont="1" applyFill="1" applyBorder="1" applyAlignment="1">
      <alignment horizontal="justify" vertical="center" wrapText="1"/>
      <protection/>
    </xf>
    <xf numFmtId="49" fontId="14" fillId="0" borderId="10" xfId="55" applyNumberFormat="1" applyFont="1" applyBorder="1" applyAlignment="1">
      <alignment horizontal="center" vertical="center"/>
      <protection/>
    </xf>
    <xf numFmtId="0" fontId="14" fillId="0" borderId="10" xfId="55" applyFont="1" applyBorder="1" applyAlignment="1">
      <alignment horizontal="justify" vertical="center" wrapText="1"/>
      <protection/>
    </xf>
    <xf numFmtId="0" fontId="67" fillId="0" borderId="10" xfId="58" applyFont="1" applyFill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justify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justify" wrapText="1"/>
    </xf>
    <xf numFmtId="0" fontId="14" fillId="0" borderId="10" xfId="55" applyNumberFormat="1" applyFont="1" applyBorder="1" applyAlignment="1">
      <alignment horizontal="justify" vertical="center" wrapText="1"/>
      <protection/>
    </xf>
    <xf numFmtId="0" fontId="5" fillId="0" borderId="10" xfId="58" applyFont="1" applyBorder="1" applyAlignment="1">
      <alignment horizontal="justify" vertical="center"/>
      <protection/>
    </xf>
    <xf numFmtId="0" fontId="67" fillId="0" borderId="0" xfId="0" applyFont="1" applyAlignment="1">
      <alignment horizontal="justify" wrapText="1"/>
    </xf>
    <xf numFmtId="49" fontId="14" fillId="0" borderId="10" xfId="56" applyNumberFormat="1" applyFont="1" applyBorder="1" applyAlignment="1">
      <alignment horizontal="center" vertical="center"/>
      <protection/>
    </xf>
    <xf numFmtId="0" fontId="14" fillId="0" borderId="10" xfId="56" applyFont="1" applyBorder="1" applyAlignment="1">
      <alignment horizontal="justify" vertical="center" wrapText="1"/>
      <protection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justify" vertical="center"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69" fillId="0" borderId="0" xfId="0" applyFont="1" applyAlignment="1">
      <alignment/>
    </xf>
    <xf numFmtId="0" fontId="67" fillId="0" borderId="10" xfId="0" applyFont="1" applyBorder="1" applyAlignment="1">
      <alignment horizontal="justify" vertical="top" wrapText="1"/>
    </xf>
    <xf numFmtId="0" fontId="67" fillId="0" borderId="10" xfId="0" applyFont="1" applyBorder="1" applyAlignment="1">
      <alignment horizontal="center" vertical="top" wrapText="1"/>
    </xf>
    <xf numFmtId="49" fontId="67" fillId="0" borderId="10" xfId="0" applyNumberFormat="1" applyFont="1" applyBorder="1" applyAlignment="1">
      <alignment horizontal="center" vertical="top" wrapText="1"/>
    </xf>
    <xf numFmtId="176" fontId="67" fillId="0" borderId="12" xfId="0" applyNumberFormat="1" applyFont="1" applyBorder="1" applyAlignment="1">
      <alignment horizontal="center" vertical="center" wrapText="1"/>
    </xf>
    <xf numFmtId="176" fontId="67" fillId="0" borderId="13" xfId="0" applyNumberFormat="1" applyFont="1" applyBorder="1" applyAlignment="1">
      <alignment horizontal="center" vertical="center" wrapText="1"/>
    </xf>
    <xf numFmtId="176" fontId="67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right" vertical="top" wrapText="1"/>
    </xf>
    <xf numFmtId="176" fontId="70" fillId="0" borderId="10" xfId="0" applyNumberFormat="1" applyFont="1" applyBorder="1" applyAlignment="1">
      <alignment horizontal="center" vertical="top" wrapText="1"/>
    </xf>
    <xf numFmtId="0" fontId="66" fillId="0" borderId="0" xfId="0" applyFont="1" applyAlignment="1">
      <alignment horizontal="justify"/>
    </xf>
    <xf numFmtId="0" fontId="67" fillId="0" borderId="10" xfId="0" applyFont="1" applyFill="1" applyBorder="1" applyAlignment="1">
      <alignment horizontal="center" vertical="top"/>
    </xf>
    <xf numFmtId="49" fontId="67" fillId="0" borderId="10" xfId="0" applyNumberFormat="1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wrapText="1"/>
    </xf>
    <xf numFmtId="177" fontId="67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62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67" fillId="0" borderId="10" xfId="0" applyFont="1" applyBorder="1" applyAlignment="1">
      <alignment horizontal="justify" vertical="top" wrapText="1"/>
    </xf>
    <xf numFmtId="0" fontId="67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3" fillId="0" borderId="10" xfId="59" applyFont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horizontal="justify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8" fillId="0" borderId="10" xfId="59" applyNumberFormat="1" applyFont="1" applyFill="1" applyBorder="1" applyAlignment="1">
      <alignment horizontal="right" vertical="center" wrapText="1"/>
      <protection/>
    </xf>
    <xf numFmtId="177" fontId="3" fillId="0" borderId="10" xfId="59" applyNumberFormat="1" applyFont="1" applyFill="1" applyBorder="1" applyAlignment="1">
      <alignment horizontal="center" vertical="center" wrapText="1"/>
      <protection/>
    </xf>
    <xf numFmtId="177" fontId="8" fillId="0" borderId="10" xfId="59" applyNumberFormat="1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>
      <alignment/>
    </xf>
    <xf numFmtId="0" fontId="67" fillId="0" borderId="10" xfId="0" applyFont="1" applyFill="1" applyBorder="1" applyAlignment="1">
      <alignment horizontal="justify" vertical="center" wrapText="1"/>
    </xf>
    <xf numFmtId="0" fontId="67" fillId="0" borderId="10" xfId="0" applyFont="1" applyFill="1" applyBorder="1" applyAlignment="1">
      <alignment horizontal="justify" wrapText="1"/>
    </xf>
    <xf numFmtId="0" fontId="17" fillId="0" borderId="0" xfId="61" applyFont="1" applyAlignment="1">
      <alignment horizontal="right"/>
      <protection/>
    </xf>
    <xf numFmtId="0" fontId="18" fillId="0" borderId="0" xfId="61" applyFont="1" applyAlignment="1">
      <alignment horizontal="right"/>
      <protection/>
    </xf>
    <xf numFmtId="0" fontId="20" fillId="0" borderId="10" xfId="0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6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justify" vertical="center" wrapText="1"/>
    </xf>
    <xf numFmtId="49" fontId="14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justify" vertical="center" wrapText="1"/>
    </xf>
    <xf numFmtId="177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68" fillId="0" borderId="0" xfId="0" applyFont="1" applyAlignment="1">
      <alignment horizontal="left" indent="15"/>
    </xf>
    <xf numFmtId="0" fontId="71" fillId="0" borderId="0" xfId="0" applyFont="1" applyAlignment="1">
      <alignment horizontal="center"/>
    </xf>
    <xf numFmtId="0" fontId="70" fillId="0" borderId="10" xfId="0" applyFont="1" applyBorder="1" applyAlignment="1">
      <alignment horizontal="center" vertical="top" wrapText="1"/>
    </xf>
    <xf numFmtId="0" fontId="67" fillId="0" borderId="10" xfId="0" applyFont="1" applyFill="1" applyBorder="1" applyAlignment="1">
      <alignment horizontal="justify" vertical="top" wrapText="1"/>
    </xf>
    <xf numFmtId="177" fontId="67" fillId="0" borderId="10" xfId="0" applyNumberFormat="1" applyFont="1" applyFill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70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justify" vertical="top" wrapText="1"/>
    </xf>
    <xf numFmtId="0" fontId="62" fillId="0" borderId="15" xfId="0" applyFont="1" applyFill="1" applyBorder="1" applyAlignment="1">
      <alignment vertical="top" wrapText="1"/>
    </xf>
    <xf numFmtId="177" fontId="62" fillId="0" borderId="10" xfId="0" applyNumberFormat="1" applyFont="1" applyFill="1" applyBorder="1" applyAlignment="1">
      <alignment horizontal="center" vertical="center" wrapText="1"/>
    </xf>
    <xf numFmtId="1" fontId="67" fillId="0" borderId="10" xfId="58" applyNumberFormat="1" applyFont="1" applyFill="1" applyBorder="1" applyAlignment="1">
      <alignment horizontal="justify" vertical="center" wrapText="1"/>
      <protection/>
    </xf>
    <xf numFmtId="0" fontId="15" fillId="0" borderId="10" xfId="0" applyFont="1" applyFill="1" applyBorder="1" applyAlignment="1">
      <alignment horizontal="justify"/>
    </xf>
    <xf numFmtId="49" fontId="14" fillId="0" borderId="10" xfId="55" applyNumberFormat="1" applyFont="1" applyFill="1" applyBorder="1" applyAlignment="1">
      <alignment horizontal="center" vertical="center"/>
      <protection/>
    </xf>
    <xf numFmtId="0" fontId="14" fillId="0" borderId="10" xfId="55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justify" vertical="justify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67" fillId="0" borderId="10" xfId="0" applyNumberFormat="1" applyFont="1" applyBorder="1" applyAlignment="1">
      <alignment horizontal="center" vertical="center"/>
    </xf>
    <xf numFmtId="176" fontId="67" fillId="0" borderId="1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right" vertical="center"/>
    </xf>
    <xf numFmtId="0" fontId="62" fillId="0" borderId="15" xfId="0" applyFont="1" applyFill="1" applyBorder="1" applyAlignment="1">
      <alignment horizontal="left" vertical="top" wrapText="1"/>
    </xf>
    <xf numFmtId="0" fontId="62" fillId="0" borderId="16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2" fillId="0" borderId="15" xfId="0" applyFont="1" applyFill="1" applyBorder="1" applyAlignment="1">
      <alignment horizontal="justify" vertical="top" wrapText="1"/>
    </xf>
    <xf numFmtId="0" fontId="62" fillId="0" borderId="16" xfId="0" applyFont="1" applyFill="1" applyBorder="1" applyAlignment="1">
      <alignment horizontal="justify" vertical="top" wrapText="1"/>
    </xf>
    <xf numFmtId="0" fontId="62" fillId="0" borderId="17" xfId="0" applyFont="1" applyFill="1" applyBorder="1" applyAlignment="1">
      <alignment horizontal="justify" vertical="top" wrapText="1"/>
    </xf>
    <xf numFmtId="177" fontId="62" fillId="0" borderId="15" xfId="0" applyNumberFormat="1" applyFont="1" applyFill="1" applyBorder="1" applyAlignment="1">
      <alignment horizontal="justify" vertical="top" wrapText="1"/>
    </xf>
    <xf numFmtId="0" fontId="62" fillId="0" borderId="15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left" vertical="top" wrapText="1"/>
    </xf>
    <xf numFmtId="0" fontId="62" fillId="0" borderId="17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justify" vertical="top" wrapText="1"/>
    </xf>
    <xf numFmtId="0" fontId="62" fillId="0" borderId="16" xfId="0" applyFont="1" applyBorder="1" applyAlignment="1">
      <alignment horizontal="justify" vertical="top" wrapText="1"/>
    </xf>
    <xf numFmtId="0" fontId="62" fillId="0" borderId="17" xfId="0" applyFont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177" fontId="62" fillId="0" borderId="15" xfId="0" applyNumberFormat="1" applyFont="1" applyBorder="1" applyAlignment="1">
      <alignment horizontal="justify" vertical="top" wrapText="1"/>
    </xf>
    <xf numFmtId="0" fontId="65" fillId="0" borderId="15" xfId="0" applyFont="1" applyBorder="1" applyAlignment="1">
      <alignment horizontal="justify" vertical="top" wrapText="1"/>
    </xf>
    <xf numFmtId="0" fontId="52" fillId="0" borderId="16" xfId="0" applyFont="1" applyBorder="1" applyAlignment="1">
      <alignment horizontal="justify" vertical="top" wrapText="1"/>
    </xf>
    <xf numFmtId="0" fontId="52" fillId="0" borderId="17" xfId="0" applyFont="1" applyBorder="1" applyAlignment="1">
      <alignment horizontal="justify" vertical="top" wrapText="1"/>
    </xf>
    <xf numFmtId="177" fontId="62" fillId="0" borderId="15" xfId="0" applyNumberFormat="1" applyFont="1" applyFill="1" applyBorder="1" applyAlignment="1">
      <alignment horizontal="left" vertical="top" wrapText="1"/>
    </xf>
    <xf numFmtId="177" fontId="62" fillId="0" borderId="16" xfId="0" applyNumberFormat="1" applyFont="1" applyFill="1" applyBorder="1" applyAlignment="1">
      <alignment horizontal="left" vertical="top" wrapText="1"/>
    </xf>
    <xf numFmtId="177" fontId="62" fillId="0" borderId="17" xfId="0" applyNumberFormat="1" applyFont="1" applyFill="1" applyBorder="1" applyAlignment="1">
      <alignment horizontal="left" vertical="top" wrapText="1"/>
    </xf>
    <xf numFmtId="0" fontId="62" fillId="0" borderId="18" xfId="0" applyFont="1" applyBorder="1" applyAlignment="1">
      <alignment horizontal="justify" vertical="top" wrapText="1"/>
    </xf>
    <xf numFmtId="0" fontId="62" fillId="0" borderId="19" xfId="0" applyFont="1" applyBorder="1" applyAlignment="1">
      <alignment horizontal="justify" vertical="top" wrapText="1"/>
    </xf>
    <xf numFmtId="0" fontId="62" fillId="0" borderId="14" xfId="0" applyFont="1" applyBorder="1" applyAlignment="1">
      <alignment horizontal="justify" vertical="top" wrapText="1"/>
    </xf>
    <xf numFmtId="0" fontId="62" fillId="0" borderId="10" xfId="0" applyFont="1" applyFill="1" applyBorder="1" applyAlignment="1">
      <alignment horizontal="left" vertical="top" wrapText="1"/>
    </xf>
    <xf numFmtId="177" fontId="62" fillId="0" borderId="16" xfId="0" applyNumberFormat="1" applyFont="1" applyFill="1" applyBorder="1" applyAlignment="1">
      <alignment horizontal="justify" vertical="top" wrapText="1"/>
    </xf>
    <xf numFmtId="177" fontId="62" fillId="0" borderId="17" xfId="0" applyNumberFormat="1" applyFont="1" applyFill="1" applyBorder="1" applyAlignment="1">
      <alignment horizontal="justify" vertical="top" wrapText="1"/>
    </xf>
    <xf numFmtId="49" fontId="3" fillId="0" borderId="15" xfId="0" applyNumberFormat="1" applyFont="1" applyFill="1" applyBorder="1" applyAlignment="1">
      <alignment horizontal="justify" vertical="top" wrapText="1"/>
    </xf>
    <xf numFmtId="0" fontId="64" fillId="0" borderId="16" xfId="0" applyFont="1" applyFill="1" applyBorder="1" applyAlignment="1">
      <alignment horizontal="justify" vertical="top" wrapText="1"/>
    </xf>
    <xf numFmtId="0" fontId="64" fillId="0" borderId="17" xfId="0" applyFont="1" applyFill="1" applyBorder="1" applyAlignment="1">
      <alignment horizontal="justify" vertical="top" wrapText="1"/>
    </xf>
    <xf numFmtId="0" fontId="65" fillId="0" borderId="0" xfId="0" applyFont="1" applyAlignment="1">
      <alignment horizontal="center" wrapText="1"/>
    </xf>
    <xf numFmtId="0" fontId="6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3" fillId="0" borderId="1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justify" vertical="justify" wrapText="1"/>
    </xf>
    <xf numFmtId="0" fontId="62" fillId="0" borderId="16" xfId="0" applyFont="1" applyFill="1" applyBorder="1" applyAlignment="1">
      <alignment horizontal="justify" vertical="justify" wrapText="1"/>
    </xf>
    <xf numFmtId="0" fontId="62" fillId="0" borderId="17" xfId="0" applyFont="1" applyFill="1" applyBorder="1" applyAlignment="1">
      <alignment horizontal="justify" vertical="justify" wrapText="1"/>
    </xf>
    <xf numFmtId="0" fontId="62" fillId="0" borderId="15" xfId="0" applyFont="1" applyFill="1" applyBorder="1" applyAlignment="1">
      <alignment horizontal="justify" vertical="justify" wrapText="1" readingOrder="1"/>
    </xf>
    <xf numFmtId="0" fontId="0" fillId="0" borderId="16" xfId="0" applyFill="1" applyBorder="1" applyAlignment="1">
      <alignment horizontal="justify" vertical="justify" wrapText="1" readingOrder="1"/>
    </xf>
    <xf numFmtId="0" fontId="0" fillId="0" borderId="17" xfId="0" applyFill="1" applyBorder="1" applyAlignment="1">
      <alignment horizontal="justify" vertical="justify" wrapText="1" readingOrder="1"/>
    </xf>
    <xf numFmtId="0" fontId="62" fillId="0" borderId="15" xfId="0" applyFont="1" applyBorder="1" applyAlignment="1">
      <alignment horizontal="justify" vertical="justify" wrapText="1" readingOrder="1"/>
    </xf>
    <xf numFmtId="0" fontId="62" fillId="0" borderId="16" xfId="0" applyFont="1" applyBorder="1" applyAlignment="1">
      <alignment horizontal="justify" vertical="justify" wrapText="1" readingOrder="1"/>
    </xf>
    <xf numFmtId="0" fontId="62" fillId="0" borderId="17" xfId="0" applyFont="1" applyBorder="1" applyAlignment="1">
      <alignment horizontal="justify" vertical="justify" wrapText="1" readingOrder="1"/>
    </xf>
    <xf numFmtId="0" fontId="0" fillId="0" borderId="16" xfId="0" applyBorder="1" applyAlignment="1">
      <alignment horizontal="justify" vertical="justify" wrapText="1" readingOrder="1"/>
    </xf>
    <xf numFmtId="0" fontId="0" fillId="0" borderId="17" xfId="0" applyBorder="1" applyAlignment="1">
      <alignment horizontal="justify" vertical="justify" wrapText="1" readingOrder="1"/>
    </xf>
    <xf numFmtId="0" fontId="62" fillId="0" borderId="15" xfId="0" applyFont="1" applyBorder="1" applyAlignment="1">
      <alignment horizontal="justify" vertical="justify" wrapText="1"/>
    </xf>
    <xf numFmtId="0" fontId="62" fillId="0" borderId="16" xfId="0" applyFont="1" applyBorder="1" applyAlignment="1">
      <alignment horizontal="justify" vertical="justify" wrapText="1"/>
    </xf>
    <xf numFmtId="0" fontId="62" fillId="0" borderId="17" xfId="0" applyFont="1" applyBorder="1" applyAlignment="1">
      <alignment horizontal="justify" vertical="justify" wrapText="1"/>
    </xf>
    <xf numFmtId="0" fontId="62" fillId="0" borderId="16" xfId="0" applyFont="1" applyFill="1" applyBorder="1" applyAlignment="1">
      <alignment horizontal="justify" vertical="justify" wrapText="1" readingOrder="1"/>
    </xf>
    <xf numFmtId="0" fontId="62" fillId="0" borderId="17" xfId="0" applyFont="1" applyFill="1" applyBorder="1" applyAlignment="1">
      <alignment horizontal="justify" vertical="justify" wrapText="1" readingOrder="1"/>
    </xf>
    <xf numFmtId="0" fontId="65" fillId="0" borderId="15" xfId="0" applyFont="1" applyBorder="1" applyAlignment="1">
      <alignment horizontal="justify" vertical="justify" wrapText="1" readingOrder="1"/>
    </xf>
    <xf numFmtId="0" fontId="65" fillId="0" borderId="16" xfId="0" applyFont="1" applyBorder="1" applyAlignment="1">
      <alignment horizontal="justify" vertical="justify" wrapText="1" readingOrder="1"/>
    </xf>
    <xf numFmtId="0" fontId="65" fillId="0" borderId="17" xfId="0" applyFont="1" applyBorder="1" applyAlignment="1">
      <alignment horizontal="justify" vertical="justify" wrapText="1" readingOrder="1"/>
    </xf>
    <xf numFmtId="177" fontId="62" fillId="0" borderId="15" xfId="0" applyNumberFormat="1" applyFont="1" applyFill="1" applyBorder="1" applyAlignment="1">
      <alignment horizontal="justify" vertical="justify" wrapText="1" readingOrder="1"/>
    </xf>
    <xf numFmtId="0" fontId="0" fillId="0" borderId="16" xfId="0" applyFont="1" applyFill="1" applyBorder="1" applyAlignment="1">
      <alignment horizontal="justify" vertical="justify" wrapText="1" readingOrder="1"/>
    </xf>
    <xf numFmtId="0" fontId="0" fillId="0" borderId="17" xfId="0" applyFont="1" applyFill="1" applyBorder="1" applyAlignment="1">
      <alignment horizontal="justify" vertical="justify" wrapText="1" readingOrder="1"/>
    </xf>
    <xf numFmtId="0" fontId="65" fillId="0" borderId="15" xfId="0" applyFont="1" applyFill="1" applyBorder="1" applyAlignment="1">
      <alignment horizontal="justify" vertical="justify" wrapText="1"/>
    </xf>
    <xf numFmtId="0" fontId="65" fillId="0" borderId="16" xfId="0" applyFont="1" applyFill="1" applyBorder="1" applyAlignment="1">
      <alignment horizontal="justify" vertical="justify" wrapText="1"/>
    </xf>
    <xf numFmtId="0" fontId="65" fillId="0" borderId="17" xfId="0" applyFont="1" applyFill="1" applyBorder="1" applyAlignment="1">
      <alignment horizontal="justify" vertical="justify" wrapText="1"/>
    </xf>
    <xf numFmtId="177" fontId="62" fillId="0" borderId="15" xfId="0" applyNumberFormat="1" applyFont="1" applyBorder="1" applyAlignment="1">
      <alignment horizontal="justify" vertical="justify" wrapText="1" readingOrder="1"/>
    </xf>
    <xf numFmtId="0" fontId="65" fillId="0" borderId="15" xfId="0" applyFont="1" applyBorder="1" applyAlignment="1">
      <alignment horizontal="justify" vertical="justify" wrapText="1"/>
    </xf>
    <xf numFmtId="0" fontId="65" fillId="0" borderId="16" xfId="0" applyFont="1" applyBorder="1" applyAlignment="1">
      <alignment horizontal="justify" vertical="justify" wrapText="1"/>
    </xf>
    <xf numFmtId="0" fontId="65" fillId="0" borderId="17" xfId="0" applyFont="1" applyBorder="1" applyAlignment="1">
      <alignment horizontal="justify" vertical="justify" wrapText="1"/>
    </xf>
    <xf numFmtId="177" fontId="62" fillId="0" borderId="15" xfId="0" applyNumberFormat="1" applyFont="1" applyFill="1" applyBorder="1" applyAlignment="1">
      <alignment horizontal="justify" vertical="justify" wrapText="1"/>
    </xf>
    <xf numFmtId="0" fontId="62" fillId="0" borderId="15" xfId="0" applyFont="1" applyBorder="1" applyAlignment="1">
      <alignment horizontal="left" vertical="justify" wrapText="1" readingOrder="1"/>
    </xf>
    <xf numFmtId="0" fontId="0" fillId="0" borderId="16" xfId="0" applyFont="1" applyBorder="1" applyAlignment="1">
      <alignment horizontal="left" vertical="justify" wrapText="1" readingOrder="1"/>
    </xf>
    <xf numFmtId="0" fontId="0" fillId="0" borderId="17" xfId="0" applyFont="1" applyBorder="1" applyAlignment="1">
      <alignment horizontal="left" vertical="justify" wrapText="1" readingOrder="1"/>
    </xf>
    <xf numFmtId="177" fontId="62" fillId="0" borderId="16" xfId="0" applyNumberFormat="1" applyFont="1" applyFill="1" applyBorder="1" applyAlignment="1">
      <alignment horizontal="justify" vertical="justify" wrapText="1"/>
    </xf>
    <xf numFmtId="177" fontId="62" fillId="0" borderId="17" xfId="0" applyNumberFormat="1" applyFont="1" applyFill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 readingOrder="1"/>
    </xf>
    <xf numFmtId="0" fontId="0" fillId="0" borderId="17" xfId="0" applyFont="1" applyBorder="1" applyAlignment="1">
      <alignment horizontal="justify" vertical="justify" wrapText="1" readingOrder="1"/>
    </xf>
    <xf numFmtId="0" fontId="0" fillId="0" borderId="16" xfId="0" applyFont="1" applyFill="1" applyBorder="1" applyAlignment="1">
      <alignment horizontal="justify" vertical="justify" wrapText="1" readingOrder="1"/>
    </xf>
    <xf numFmtId="0" fontId="0" fillId="0" borderId="17" xfId="0" applyFont="1" applyFill="1" applyBorder="1" applyAlignment="1">
      <alignment horizontal="justify" vertical="justify" wrapText="1" readingOrder="1"/>
    </xf>
    <xf numFmtId="0" fontId="3" fillId="0" borderId="15" xfId="0" applyFont="1" applyBorder="1" applyAlignment="1">
      <alignment horizontal="justify" vertical="justify" wrapText="1" readingOrder="1"/>
    </xf>
    <xf numFmtId="0" fontId="60" fillId="0" borderId="16" xfId="0" applyFont="1" applyBorder="1" applyAlignment="1">
      <alignment horizontal="justify" vertical="justify" wrapText="1" readingOrder="1"/>
    </xf>
    <xf numFmtId="0" fontId="60" fillId="0" borderId="17" xfId="0" applyFont="1" applyBorder="1" applyAlignment="1">
      <alignment horizontal="justify" vertical="justify" wrapText="1" readingOrder="1"/>
    </xf>
    <xf numFmtId="0" fontId="0" fillId="0" borderId="16" xfId="0" applyFont="1" applyBorder="1" applyAlignment="1">
      <alignment horizontal="justify" vertical="justify" wrapText="1" readingOrder="1"/>
    </xf>
    <xf numFmtId="0" fontId="0" fillId="0" borderId="17" xfId="0" applyFont="1" applyBorder="1" applyAlignment="1">
      <alignment horizontal="justify" vertical="justify" wrapText="1" readingOrder="1"/>
    </xf>
    <xf numFmtId="0" fontId="3" fillId="0" borderId="16" xfId="0" applyFont="1" applyBorder="1" applyAlignment="1">
      <alignment horizontal="justify" vertical="justify" wrapText="1" readingOrder="1"/>
    </xf>
    <xf numFmtId="0" fontId="3" fillId="0" borderId="17" xfId="0" applyFont="1" applyBorder="1" applyAlignment="1">
      <alignment horizontal="justify" vertical="justify" wrapText="1" readingOrder="1"/>
    </xf>
    <xf numFmtId="177" fontId="62" fillId="0" borderId="16" xfId="0" applyNumberFormat="1" applyFont="1" applyBorder="1" applyAlignment="1">
      <alignment horizontal="justify" vertical="justify" wrapText="1" readingOrder="1"/>
    </xf>
    <xf numFmtId="177" fontId="62" fillId="0" borderId="17" xfId="0" applyNumberFormat="1" applyFont="1" applyBorder="1" applyAlignment="1">
      <alignment horizontal="justify" vertical="justify" wrapText="1" readingOrder="1"/>
    </xf>
    <xf numFmtId="49" fontId="3" fillId="0" borderId="15" xfId="0" applyNumberFormat="1" applyFont="1" applyFill="1" applyBorder="1" applyAlignment="1">
      <alignment horizontal="justify" vertical="justify" wrapText="1"/>
    </xf>
    <xf numFmtId="0" fontId="0" fillId="0" borderId="16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62" fillId="0" borderId="10" xfId="0" applyFont="1" applyFill="1" applyBorder="1" applyAlignment="1">
      <alignment horizontal="justify" vertical="justify" wrapText="1"/>
    </xf>
    <xf numFmtId="0" fontId="3" fillId="0" borderId="15" xfId="0" applyFont="1" applyFill="1" applyBorder="1" applyAlignment="1">
      <alignment horizontal="justify" vertical="justify" wrapText="1"/>
    </xf>
    <xf numFmtId="0" fontId="0" fillId="0" borderId="0" xfId="0" applyAlignment="1">
      <alignment wrapText="1"/>
    </xf>
    <xf numFmtId="0" fontId="66" fillId="0" borderId="15" xfId="0" applyFont="1" applyBorder="1" applyAlignment="1">
      <alignment horizontal="center" vertical="justify" wrapText="1"/>
    </xf>
    <xf numFmtId="0" fontId="66" fillId="0" borderId="16" xfId="0" applyFont="1" applyBorder="1" applyAlignment="1">
      <alignment horizontal="center" vertical="justify" wrapText="1"/>
    </xf>
    <xf numFmtId="0" fontId="66" fillId="0" borderId="17" xfId="0" applyFont="1" applyBorder="1" applyAlignment="1">
      <alignment horizontal="center" vertical="justify" wrapText="1"/>
    </xf>
    <xf numFmtId="177" fontId="62" fillId="0" borderId="15" xfId="0" applyNumberFormat="1" applyFont="1" applyBorder="1" applyAlignment="1">
      <alignment horizontal="justify" vertical="justify" wrapText="1"/>
    </xf>
    <xf numFmtId="177" fontId="62" fillId="0" borderId="16" xfId="0" applyNumberFormat="1" applyFont="1" applyBorder="1" applyAlignment="1">
      <alignment horizontal="justify" vertical="justify" wrapText="1"/>
    </xf>
    <xf numFmtId="177" fontId="62" fillId="0" borderId="17" xfId="0" applyNumberFormat="1" applyFont="1" applyBorder="1" applyAlignment="1">
      <alignment horizontal="justify" vertical="justify" wrapText="1"/>
    </xf>
    <xf numFmtId="0" fontId="8" fillId="0" borderId="0" xfId="59" applyFont="1" applyAlignment="1">
      <alignment horizontal="center" vertical="center" wrapText="1"/>
      <protection/>
    </xf>
    <xf numFmtId="0" fontId="67" fillId="0" borderId="0" xfId="0" applyFont="1" applyAlignment="1">
      <alignment horizontal="left"/>
    </xf>
    <xf numFmtId="0" fontId="67" fillId="0" borderId="10" xfId="0" applyFont="1" applyBorder="1" applyAlignment="1">
      <alignment horizontal="justify" vertical="top" wrapText="1"/>
    </xf>
    <xf numFmtId="176" fontId="67" fillId="0" borderId="12" xfId="0" applyNumberFormat="1" applyFont="1" applyBorder="1" applyAlignment="1">
      <alignment horizontal="center" vertical="center" wrapText="1"/>
    </xf>
    <xf numFmtId="176" fontId="67" fillId="0" borderId="11" xfId="0" applyNumberFormat="1" applyFont="1" applyBorder="1" applyAlignment="1">
      <alignment horizontal="center" vertical="center" wrapText="1"/>
    </xf>
    <xf numFmtId="176" fontId="67" fillId="0" borderId="13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top" wrapText="1"/>
    </xf>
    <xf numFmtId="176" fontId="67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0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14" xfId="54"/>
    <cellStyle name="Обычный 2" xfId="55"/>
    <cellStyle name="Обычный 2 2" xfId="56"/>
    <cellStyle name="Обычный 2 2 2 2" xfId="57"/>
    <cellStyle name="Обычный 3" xfId="58"/>
    <cellStyle name="Обычный 6" xfId="59"/>
    <cellStyle name="Обычный 9" xfId="60"/>
    <cellStyle name="Обычный_Брг_03_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30.8515625" style="0" customWidth="1"/>
    <col min="2" max="2" width="47.57421875" style="0" customWidth="1"/>
    <col min="3" max="3" width="13.421875" style="0" customWidth="1"/>
  </cols>
  <sheetData>
    <row r="1" spans="2:3" ht="15.75">
      <c r="B1" s="174" t="s">
        <v>437</v>
      </c>
      <c r="C1" s="174"/>
    </row>
    <row r="2" spans="2:3" ht="15.75">
      <c r="B2" s="174" t="s">
        <v>252</v>
      </c>
      <c r="C2" s="174"/>
    </row>
    <row r="3" spans="2:3" ht="15.75">
      <c r="B3" s="174" t="s">
        <v>253</v>
      </c>
      <c r="C3" s="174"/>
    </row>
    <row r="4" spans="2:3" ht="15.75">
      <c r="B4" s="174" t="s">
        <v>454</v>
      </c>
      <c r="C4" s="174"/>
    </row>
    <row r="6" spans="1:3" ht="15.75">
      <c r="A6" s="61"/>
      <c r="B6" s="175" t="s">
        <v>463</v>
      </c>
      <c r="C6" s="175"/>
    </row>
    <row r="7" spans="1:3" ht="15.75">
      <c r="A7" s="61"/>
      <c r="B7" s="170" t="s">
        <v>252</v>
      </c>
      <c r="C7" s="171"/>
    </row>
    <row r="8" spans="1:3" ht="15.75">
      <c r="A8" s="61"/>
      <c r="B8" s="170" t="s">
        <v>452</v>
      </c>
      <c r="C8" s="171"/>
    </row>
    <row r="9" spans="1:3" ht="15.75">
      <c r="A9" s="61"/>
      <c r="B9" s="170" t="s">
        <v>453</v>
      </c>
      <c r="C9" s="171"/>
    </row>
    <row r="10" spans="1:3" ht="15.75">
      <c r="A10" s="61"/>
      <c r="B10" s="62"/>
      <c r="C10" s="63"/>
    </row>
    <row r="11" spans="1:3" ht="51" customHeight="1">
      <c r="A11" s="172" t="s">
        <v>255</v>
      </c>
      <c r="B11" s="173"/>
      <c r="C11" s="173"/>
    </row>
    <row r="12" spans="1:3" ht="15">
      <c r="A12" s="64"/>
      <c r="B12" s="65"/>
      <c r="C12" s="66"/>
    </row>
    <row r="13" spans="1:3" ht="30">
      <c r="A13" s="67" t="s">
        <v>256</v>
      </c>
      <c r="B13" s="68" t="s">
        <v>257</v>
      </c>
      <c r="C13" s="69" t="s">
        <v>0</v>
      </c>
    </row>
    <row r="14" spans="1:3" ht="15.75">
      <c r="A14" s="70">
        <v>1</v>
      </c>
      <c r="B14" s="71">
        <v>2</v>
      </c>
      <c r="C14" s="71">
        <v>3</v>
      </c>
    </row>
    <row r="15" spans="1:3" ht="15.75">
      <c r="A15" s="72" t="s">
        <v>258</v>
      </c>
      <c r="B15" s="73" t="s">
        <v>259</v>
      </c>
      <c r="C15" s="162">
        <f>C16+C47</f>
        <v>39849.34099</v>
      </c>
    </row>
    <row r="16" spans="1:3" ht="34.5" customHeight="1">
      <c r="A16" s="74" t="s">
        <v>260</v>
      </c>
      <c r="B16" s="75" t="s">
        <v>261</v>
      </c>
      <c r="C16" s="163">
        <f>C17+C27+C37+C42+C22+C40+C45</f>
        <v>21578.100000000002</v>
      </c>
    </row>
    <row r="17" spans="1:3" ht="15.75">
      <c r="A17" s="74" t="s">
        <v>262</v>
      </c>
      <c r="B17" s="75" t="s">
        <v>263</v>
      </c>
      <c r="C17" s="163">
        <f>C18</f>
        <v>9291</v>
      </c>
    </row>
    <row r="18" spans="1:3" ht="15.75">
      <c r="A18" s="70" t="s">
        <v>264</v>
      </c>
      <c r="B18" s="76" t="s">
        <v>265</v>
      </c>
      <c r="C18" s="164">
        <f>C19+C20+C21</f>
        <v>9291</v>
      </c>
    </row>
    <row r="19" spans="1:3" ht="98.25" customHeight="1">
      <c r="A19" s="70" t="s">
        <v>266</v>
      </c>
      <c r="B19" s="76" t="s">
        <v>267</v>
      </c>
      <c r="C19" s="164">
        <f>7895+1325</f>
        <v>9220</v>
      </c>
    </row>
    <row r="20" spans="1:3" ht="144" customHeight="1">
      <c r="A20" s="70" t="s">
        <v>268</v>
      </c>
      <c r="B20" s="77" t="s">
        <v>269</v>
      </c>
      <c r="C20" s="164">
        <f>45+7</f>
        <v>52</v>
      </c>
    </row>
    <row r="21" spans="1:3" ht="63">
      <c r="A21" s="70" t="s">
        <v>270</v>
      </c>
      <c r="B21" s="77" t="s">
        <v>271</v>
      </c>
      <c r="C21" s="164">
        <f>10+9</f>
        <v>19</v>
      </c>
    </row>
    <row r="22" spans="1:3" ht="47.25">
      <c r="A22" s="74" t="s">
        <v>272</v>
      </c>
      <c r="B22" s="78" t="s">
        <v>273</v>
      </c>
      <c r="C22" s="163">
        <f>C23+C24+C25+C26</f>
        <v>1594.7000000000003</v>
      </c>
    </row>
    <row r="23" spans="1:3" ht="94.5">
      <c r="A23" s="70" t="s">
        <v>274</v>
      </c>
      <c r="B23" s="79" t="s">
        <v>275</v>
      </c>
      <c r="C23" s="164">
        <f>553.1+160</f>
        <v>713.1</v>
      </c>
    </row>
    <row r="24" spans="1:3" ht="111.75" customHeight="1">
      <c r="A24" s="70" t="s">
        <v>276</v>
      </c>
      <c r="B24" s="79" t="s">
        <v>277</v>
      </c>
      <c r="C24" s="164">
        <f>5.5+1.3</f>
        <v>6.8</v>
      </c>
    </row>
    <row r="25" spans="1:3" ht="94.5">
      <c r="A25" s="70" t="s">
        <v>278</v>
      </c>
      <c r="B25" s="79" t="s">
        <v>279</v>
      </c>
      <c r="C25" s="164">
        <f>921.4+109</f>
        <v>1030.4</v>
      </c>
    </row>
    <row r="26" spans="1:3" ht="94.5">
      <c r="A26" s="80" t="s">
        <v>280</v>
      </c>
      <c r="B26" s="81" t="s">
        <v>281</v>
      </c>
      <c r="C26" s="164">
        <f>-96.6-59</f>
        <v>-155.6</v>
      </c>
    </row>
    <row r="27" spans="1:3" ht="15.75">
      <c r="A27" s="74" t="s">
        <v>282</v>
      </c>
      <c r="B27" s="75" t="s">
        <v>283</v>
      </c>
      <c r="C27" s="163">
        <f>C28+C32+C29</f>
        <v>9685.5</v>
      </c>
    </row>
    <row r="28" spans="1:3" ht="63">
      <c r="A28" s="70" t="s">
        <v>284</v>
      </c>
      <c r="B28" s="76" t="s">
        <v>285</v>
      </c>
      <c r="C28" s="164">
        <f>960+126+100+50</f>
        <v>1236</v>
      </c>
    </row>
    <row r="29" spans="1:3" ht="15.75">
      <c r="A29" s="82" t="s">
        <v>286</v>
      </c>
      <c r="B29" s="83" t="s">
        <v>287</v>
      </c>
      <c r="C29" s="164">
        <f>C30+C31</f>
        <v>4337.5</v>
      </c>
    </row>
    <row r="30" spans="1:3" ht="15.75">
      <c r="A30" s="159" t="s">
        <v>288</v>
      </c>
      <c r="B30" s="160" t="s">
        <v>289</v>
      </c>
      <c r="C30" s="164">
        <f>250+28.5+79</f>
        <v>357.5</v>
      </c>
    </row>
    <row r="31" spans="1:3" ht="15.75">
      <c r="A31" s="82" t="s">
        <v>290</v>
      </c>
      <c r="B31" s="83" t="s">
        <v>291</v>
      </c>
      <c r="C31" s="164">
        <f>3850+130</f>
        <v>3980</v>
      </c>
    </row>
    <row r="32" spans="1:3" ht="15.75">
      <c r="A32" s="70" t="s">
        <v>292</v>
      </c>
      <c r="B32" s="76" t="s">
        <v>293</v>
      </c>
      <c r="C32" s="164">
        <f>C33+C35</f>
        <v>4112</v>
      </c>
    </row>
    <row r="33" spans="1:3" ht="15.75">
      <c r="A33" s="70" t="s">
        <v>294</v>
      </c>
      <c r="B33" s="76" t="s">
        <v>295</v>
      </c>
      <c r="C33" s="164">
        <f>C34</f>
        <v>2492</v>
      </c>
    </row>
    <row r="34" spans="1:3" ht="47.25">
      <c r="A34" s="70" t="s">
        <v>296</v>
      </c>
      <c r="B34" s="76" t="s">
        <v>297</v>
      </c>
      <c r="C34" s="164">
        <f>2300+192</f>
        <v>2492</v>
      </c>
    </row>
    <row r="35" spans="1:3" ht="15.75">
      <c r="A35" s="70" t="s">
        <v>298</v>
      </c>
      <c r="B35" s="76" t="s">
        <v>299</v>
      </c>
      <c r="C35" s="164">
        <f>C36</f>
        <v>1620</v>
      </c>
    </row>
    <row r="36" spans="1:3" ht="63">
      <c r="A36" s="70" t="s">
        <v>300</v>
      </c>
      <c r="B36" s="76" t="s">
        <v>301</v>
      </c>
      <c r="C36" s="164">
        <v>1620</v>
      </c>
    </row>
    <row r="37" spans="1:3" ht="47.25">
      <c r="A37" s="74" t="s">
        <v>302</v>
      </c>
      <c r="B37" s="75" t="s">
        <v>303</v>
      </c>
      <c r="C37" s="163">
        <f>C38+C39</f>
        <v>600</v>
      </c>
    </row>
    <row r="38" spans="1:3" ht="110.25">
      <c r="A38" s="70" t="s">
        <v>304</v>
      </c>
      <c r="B38" s="76" t="s">
        <v>305</v>
      </c>
      <c r="C38" s="164">
        <f>610-100</f>
        <v>510</v>
      </c>
    </row>
    <row r="39" spans="1:3" ht="110.25">
      <c r="A39" s="70" t="s">
        <v>306</v>
      </c>
      <c r="B39" s="76" t="s">
        <v>307</v>
      </c>
      <c r="C39" s="164">
        <v>90</v>
      </c>
    </row>
    <row r="40" spans="1:3" ht="31.5">
      <c r="A40" s="74" t="s">
        <v>428</v>
      </c>
      <c r="B40" s="75" t="s">
        <v>429</v>
      </c>
      <c r="C40" s="164">
        <f>C41</f>
        <v>3.9</v>
      </c>
    </row>
    <row r="41" spans="1:3" ht="31.5">
      <c r="A41" s="86" t="s">
        <v>430</v>
      </c>
      <c r="B41" s="128" t="s">
        <v>431</v>
      </c>
      <c r="C41" s="85">
        <v>3.9</v>
      </c>
    </row>
    <row r="42" spans="1:3" ht="31.5">
      <c r="A42" s="74" t="s">
        <v>308</v>
      </c>
      <c r="B42" s="75" t="s">
        <v>309</v>
      </c>
      <c r="C42" s="163">
        <f>C43+C44</f>
        <v>401.5</v>
      </c>
    </row>
    <row r="43" spans="1:3" ht="63">
      <c r="A43" s="70" t="s">
        <v>310</v>
      </c>
      <c r="B43" s="76" t="s">
        <v>311</v>
      </c>
      <c r="C43" s="164">
        <f>476.5-139</f>
        <v>337.5</v>
      </c>
    </row>
    <row r="44" spans="1:3" ht="117" customHeight="1">
      <c r="A44" s="84" t="s">
        <v>312</v>
      </c>
      <c r="B44" s="157" t="s">
        <v>313</v>
      </c>
      <c r="C44" s="85">
        <f>30+10+24</f>
        <v>64</v>
      </c>
    </row>
    <row r="45" spans="1:3" ht="15.75">
      <c r="A45" s="153" t="s">
        <v>432</v>
      </c>
      <c r="B45" s="158" t="s">
        <v>433</v>
      </c>
      <c r="C45" s="85">
        <f>C46</f>
        <v>1.5</v>
      </c>
    </row>
    <row r="46" spans="1:3" ht="47.25">
      <c r="A46" s="84" t="s">
        <v>434</v>
      </c>
      <c r="B46" s="157" t="s">
        <v>435</v>
      </c>
      <c r="C46" s="85">
        <v>1.5</v>
      </c>
    </row>
    <row r="47" spans="1:3" ht="15.75">
      <c r="A47" s="74" t="s">
        <v>314</v>
      </c>
      <c r="B47" s="75" t="s">
        <v>315</v>
      </c>
      <c r="C47" s="163">
        <f>C48</f>
        <v>18271.24099</v>
      </c>
    </row>
    <row r="48" spans="1:3" ht="47.25">
      <c r="A48" s="70" t="s">
        <v>316</v>
      </c>
      <c r="B48" s="76" t="s">
        <v>317</v>
      </c>
      <c r="C48" s="164">
        <f>C49+C56+C64+C52</f>
        <v>18271.24099</v>
      </c>
    </row>
    <row r="49" spans="1:3" ht="31.5">
      <c r="A49" s="70" t="s">
        <v>318</v>
      </c>
      <c r="B49" s="76" t="s">
        <v>319</v>
      </c>
      <c r="C49" s="164">
        <f>C50+C51</f>
        <v>8350.5</v>
      </c>
    </row>
    <row r="50" spans="1:3" ht="47.25">
      <c r="A50" s="70"/>
      <c r="B50" s="76" t="s">
        <v>320</v>
      </c>
      <c r="C50" s="85">
        <v>5789.9</v>
      </c>
    </row>
    <row r="51" spans="1:3" ht="47.25">
      <c r="A51" s="70"/>
      <c r="B51" s="76" t="s">
        <v>321</v>
      </c>
      <c r="C51" s="164">
        <v>2560.6</v>
      </c>
    </row>
    <row r="52" spans="1:3" ht="47.25">
      <c r="A52" s="70" t="s">
        <v>343</v>
      </c>
      <c r="B52" s="76" t="s">
        <v>344</v>
      </c>
      <c r="C52" s="164">
        <f>C53+C54</f>
        <v>5485</v>
      </c>
    </row>
    <row r="53" spans="1:3" ht="78.75">
      <c r="A53" s="86" t="s">
        <v>341</v>
      </c>
      <c r="B53" s="87" t="s">
        <v>342</v>
      </c>
      <c r="C53" s="164">
        <f>3080.7971+1139.4729+1150.43</f>
        <v>5370.7</v>
      </c>
    </row>
    <row r="54" spans="1:3" ht="31.5">
      <c r="A54" s="86" t="s">
        <v>322</v>
      </c>
      <c r="B54" s="87" t="s">
        <v>323</v>
      </c>
      <c r="C54" s="164">
        <f>C55</f>
        <v>114.3</v>
      </c>
    </row>
    <row r="55" spans="1:3" ht="63">
      <c r="A55" s="88"/>
      <c r="B55" s="89" t="s">
        <v>324</v>
      </c>
      <c r="C55" s="164">
        <v>114.3</v>
      </c>
    </row>
    <row r="56" spans="1:3" ht="31.5">
      <c r="A56" s="70" t="s">
        <v>325</v>
      </c>
      <c r="B56" s="90" t="s">
        <v>326</v>
      </c>
      <c r="C56" s="164">
        <f>C58+C57</f>
        <v>662.5</v>
      </c>
    </row>
    <row r="57" spans="1:3" ht="63">
      <c r="A57" s="70" t="s">
        <v>327</v>
      </c>
      <c r="B57" s="90" t="s">
        <v>328</v>
      </c>
      <c r="C57" s="164">
        <f>395.5+11.7</f>
        <v>407.2</v>
      </c>
    </row>
    <row r="58" spans="1:3" ht="47.25">
      <c r="A58" s="70" t="s">
        <v>329</v>
      </c>
      <c r="B58" s="76" t="s">
        <v>330</v>
      </c>
      <c r="C58" s="164">
        <f>C59+C60+C63+C61+C62</f>
        <v>255.29999999999998</v>
      </c>
    </row>
    <row r="59" spans="1:3" ht="128.25" customHeight="1">
      <c r="A59" s="70"/>
      <c r="B59" s="76" t="s">
        <v>331</v>
      </c>
      <c r="C59" s="164">
        <v>66.1</v>
      </c>
    </row>
    <row r="60" spans="1:3" ht="47.25">
      <c r="A60" s="70"/>
      <c r="B60" s="76" t="s">
        <v>332</v>
      </c>
      <c r="C60" s="164">
        <v>4</v>
      </c>
    </row>
    <row r="61" spans="1:3" ht="94.5">
      <c r="A61" s="70"/>
      <c r="B61" s="91" t="s">
        <v>333</v>
      </c>
      <c r="C61" s="164">
        <v>173.5</v>
      </c>
    </row>
    <row r="62" spans="1:3" ht="108.75" customHeight="1">
      <c r="A62" s="70"/>
      <c r="B62" s="92" t="s">
        <v>334</v>
      </c>
      <c r="C62" s="164">
        <v>9.7</v>
      </c>
    </row>
    <row r="63" spans="1:3" ht="76.5" customHeight="1">
      <c r="A63" s="70"/>
      <c r="B63" s="89" t="s">
        <v>335</v>
      </c>
      <c r="C63" s="164">
        <v>2</v>
      </c>
    </row>
    <row r="64" spans="1:3" ht="15.75">
      <c r="A64" s="93" t="s">
        <v>336</v>
      </c>
      <c r="B64" s="94" t="s">
        <v>337</v>
      </c>
      <c r="C64" s="165">
        <f>C65</f>
        <v>3773.2409900000002</v>
      </c>
    </row>
    <row r="65" spans="1:3" ht="32.25" customHeight="1">
      <c r="A65" s="95" t="s">
        <v>338</v>
      </c>
      <c r="B65" s="87" t="s">
        <v>339</v>
      </c>
      <c r="C65" s="165">
        <f>C66+C67+C68+C69</f>
        <v>3773.2409900000002</v>
      </c>
    </row>
    <row r="66" spans="1:3" ht="31.5" customHeight="1">
      <c r="A66" s="96"/>
      <c r="B66" s="116" t="s">
        <v>340</v>
      </c>
      <c r="C66" s="166">
        <f>1315.008-262.34028</f>
        <v>1052.66772</v>
      </c>
    </row>
    <row r="67" spans="1:3" ht="61.5" customHeight="1">
      <c r="A67" s="127"/>
      <c r="B67" s="128" t="s">
        <v>384</v>
      </c>
      <c r="C67" s="167">
        <f>2400+125.12703-44.07676</f>
        <v>2481.05027</v>
      </c>
    </row>
    <row r="68" spans="1:3" ht="62.25" customHeight="1">
      <c r="A68" s="127"/>
      <c r="B68" s="128" t="s">
        <v>386</v>
      </c>
      <c r="C68" s="167">
        <f>129.5-94.5</f>
        <v>35</v>
      </c>
    </row>
    <row r="69" spans="1:4" ht="64.5" customHeight="1">
      <c r="A69" s="127"/>
      <c r="B69" s="128" t="s">
        <v>385</v>
      </c>
      <c r="C69" s="167">
        <f>380-175.477</f>
        <v>204.523</v>
      </c>
      <c r="D69" s="2" t="s">
        <v>368</v>
      </c>
    </row>
  </sheetData>
  <sheetProtection/>
  <mergeCells count="9">
    <mergeCell ref="B8:C8"/>
    <mergeCell ref="B9:C9"/>
    <mergeCell ref="A11:C11"/>
    <mergeCell ref="B1:C1"/>
    <mergeCell ref="B2:C2"/>
    <mergeCell ref="B3:C3"/>
    <mergeCell ref="B4:C4"/>
    <mergeCell ref="B6:C6"/>
    <mergeCell ref="B7:C7"/>
  </mergeCells>
  <printOptions/>
  <pageMargins left="0.31" right="0.17" top="0.17" bottom="0.22" header="0.17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5"/>
  <sheetViews>
    <sheetView tabSelected="1" zoomScalePageLayoutView="0" workbookViewId="0" topLeftCell="A112">
      <selection activeCell="F117" sqref="F117"/>
    </sheetView>
  </sheetViews>
  <sheetFormatPr defaultColWidth="9.140625" defaultRowHeight="15"/>
  <cols>
    <col min="1" max="1" width="13.8515625" style="0" customWidth="1"/>
    <col min="2" max="2" width="5.8515625" style="0" customWidth="1"/>
    <col min="5" max="5" width="34.140625" style="0" customWidth="1"/>
    <col min="6" max="6" width="10.28125" style="0" customWidth="1"/>
    <col min="7" max="7" width="2.57421875" style="0" customWidth="1"/>
    <col min="8" max="8" width="10.7109375" style="0" customWidth="1"/>
  </cols>
  <sheetData>
    <row r="1" spans="5:6" ht="15.75">
      <c r="E1" s="174" t="s">
        <v>438</v>
      </c>
      <c r="F1" s="174"/>
    </row>
    <row r="2" spans="5:6" ht="15.75">
      <c r="E2" s="174" t="s">
        <v>252</v>
      </c>
      <c r="F2" s="174"/>
    </row>
    <row r="3" spans="5:6" ht="15.75">
      <c r="E3" s="174" t="s">
        <v>253</v>
      </c>
      <c r="F3" s="174"/>
    </row>
    <row r="4" spans="5:6" ht="15.75">
      <c r="E4" s="174" t="s">
        <v>454</v>
      </c>
      <c r="F4" s="174"/>
    </row>
    <row r="6" spans="1:6" ht="14.25" customHeight="1">
      <c r="A6" s="1"/>
      <c r="E6" s="175" t="s">
        <v>464</v>
      </c>
      <c r="F6" s="175"/>
    </row>
    <row r="7" spans="1:6" ht="15.75" customHeight="1">
      <c r="A7" s="1"/>
      <c r="E7" s="175" t="s">
        <v>445</v>
      </c>
      <c r="F7" s="175"/>
    </row>
    <row r="8" spans="1:6" ht="14.25" customHeight="1">
      <c r="A8" s="1"/>
      <c r="E8" s="175" t="s">
        <v>455</v>
      </c>
      <c r="F8" s="175"/>
    </row>
    <row r="9" spans="1:6" ht="14.25" customHeight="1">
      <c r="A9" s="1"/>
      <c r="E9" s="175" t="s">
        <v>369</v>
      </c>
      <c r="F9" s="175"/>
    </row>
    <row r="10" ht="15.75" customHeight="1">
      <c r="A10" s="1"/>
    </row>
    <row r="11" spans="1:6" ht="48" customHeight="1">
      <c r="A11" s="209" t="s">
        <v>398</v>
      </c>
      <c r="B11" s="209"/>
      <c r="C11" s="209"/>
      <c r="D11" s="209"/>
      <c r="E11" s="209"/>
      <c r="F11" s="209"/>
    </row>
    <row r="12" spans="1:6" ht="15">
      <c r="A12" s="2"/>
      <c r="F12" s="3"/>
    </row>
    <row r="13" spans="1:6" ht="15">
      <c r="A13" s="4" t="s">
        <v>1</v>
      </c>
      <c r="B13" s="4" t="s">
        <v>2</v>
      </c>
      <c r="C13" s="210" t="s">
        <v>3</v>
      </c>
      <c r="D13" s="211"/>
      <c r="E13" s="212"/>
      <c r="F13" s="5" t="s">
        <v>4</v>
      </c>
    </row>
    <row r="14" spans="1:6" ht="15">
      <c r="A14" s="6">
        <v>1</v>
      </c>
      <c r="B14" s="6">
        <v>2</v>
      </c>
      <c r="C14" s="213">
        <v>3</v>
      </c>
      <c r="D14" s="214"/>
      <c r="E14" s="215"/>
      <c r="F14" s="7">
        <v>4</v>
      </c>
    </row>
    <row r="15" spans="1:6" ht="29.25" customHeight="1">
      <c r="A15" s="8" t="s">
        <v>5</v>
      </c>
      <c r="B15" s="8"/>
      <c r="C15" s="189" t="s">
        <v>185</v>
      </c>
      <c r="D15" s="190"/>
      <c r="E15" s="191"/>
      <c r="F15" s="9">
        <f>F16</f>
        <v>2385.6</v>
      </c>
    </row>
    <row r="16" spans="1:6" ht="15" customHeight="1">
      <c r="A16" s="8" t="s">
        <v>7</v>
      </c>
      <c r="B16" s="8"/>
      <c r="C16" s="189" t="s">
        <v>186</v>
      </c>
      <c r="D16" s="190"/>
      <c r="E16" s="191"/>
      <c r="F16" s="10">
        <f>F17</f>
        <v>2385.6</v>
      </c>
    </row>
    <row r="17" spans="1:6" ht="45.75" customHeight="1">
      <c r="A17" s="11" t="s">
        <v>9</v>
      </c>
      <c r="B17" s="12"/>
      <c r="C17" s="179" t="s">
        <v>215</v>
      </c>
      <c r="D17" s="180"/>
      <c r="E17" s="181"/>
      <c r="F17" s="9">
        <f>F18</f>
        <v>2385.6</v>
      </c>
    </row>
    <row r="18" spans="1:6" ht="47.25" customHeight="1">
      <c r="A18" s="11" t="s">
        <v>10</v>
      </c>
      <c r="B18" s="12"/>
      <c r="C18" s="179" t="s">
        <v>187</v>
      </c>
      <c r="D18" s="180"/>
      <c r="E18" s="181"/>
      <c r="F18" s="10">
        <f>F19</f>
        <v>2385.6</v>
      </c>
    </row>
    <row r="19" spans="1:6" ht="31.5" customHeight="1">
      <c r="A19" s="11"/>
      <c r="B19" s="12">
        <v>600</v>
      </c>
      <c r="C19" s="179" t="s">
        <v>11</v>
      </c>
      <c r="D19" s="180"/>
      <c r="E19" s="181"/>
      <c r="F19" s="10">
        <v>2385.6</v>
      </c>
    </row>
    <row r="20" spans="1:6" ht="48.75" customHeight="1">
      <c r="A20" s="11" t="s">
        <v>13</v>
      </c>
      <c r="B20" s="12"/>
      <c r="C20" s="179" t="s">
        <v>188</v>
      </c>
      <c r="D20" s="180"/>
      <c r="E20" s="181"/>
      <c r="F20" s="9">
        <f>F21+F52</f>
        <v>17891.82709</v>
      </c>
    </row>
    <row r="21" spans="1:6" ht="45" customHeight="1">
      <c r="A21" s="11" t="s">
        <v>14</v>
      </c>
      <c r="B21" s="12"/>
      <c r="C21" s="179" t="s">
        <v>189</v>
      </c>
      <c r="D21" s="180"/>
      <c r="E21" s="181"/>
      <c r="F21" s="9">
        <f>F22+F30+F33+F36+F47</f>
        <v>15627.727089999998</v>
      </c>
    </row>
    <row r="22" spans="1:6" ht="32.25" customHeight="1">
      <c r="A22" s="13" t="s">
        <v>16</v>
      </c>
      <c r="B22" s="12"/>
      <c r="C22" s="179" t="s">
        <v>190</v>
      </c>
      <c r="D22" s="180"/>
      <c r="E22" s="181"/>
      <c r="F22" s="9">
        <f>F23+F25+F28</f>
        <v>10623.37688</v>
      </c>
    </row>
    <row r="23" spans="1:6" ht="18.75" customHeight="1">
      <c r="A23" s="11" t="s">
        <v>18</v>
      </c>
      <c r="B23" s="12"/>
      <c r="C23" s="179" t="s">
        <v>19</v>
      </c>
      <c r="D23" s="180"/>
      <c r="E23" s="181"/>
      <c r="F23" s="9">
        <f>F24</f>
        <v>6425</v>
      </c>
    </row>
    <row r="24" spans="1:6" ht="30.75" customHeight="1">
      <c r="A24" s="11"/>
      <c r="B24" s="12">
        <v>200</v>
      </c>
      <c r="C24" s="179" t="s">
        <v>20</v>
      </c>
      <c r="D24" s="180"/>
      <c r="E24" s="181"/>
      <c r="F24" s="9">
        <f>6425</f>
        <v>6425</v>
      </c>
    </row>
    <row r="25" spans="1:8" ht="18.75" customHeight="1">
      <c r="A25" s="11" t="s">
        <v>21</v>
      </c>
      <c r="B25" s="12"/>
      <c r="C25" s="179" t="s">
        <v>22</v>
      </c>
      <c r="D25" s="180"/>
      <c r="E25" s="181"/>
      <c r="F25" s="9">
        <f>F26+F27</f>
        <v>3776.9768000000004</v>
      </c>
      <c r="H25" s="28"/>
    </row>
    <row r="26" spans="1:6" ht="30" customHeight="1">
      <c r="A26" s="11"/>
      <c r="B26" s="12">
        <v>200</v>
      </c>
      <c r="C26" s="179" t="s">
        <v>20</v>
      </c>
      <c r="D26" s="180"/>
      <c r="E26" s="181"/>
      <c r="F26" s="9">
        <f>1765+2400-58.2-312.51375-44.07676</f>
        <v>3750.20949</v>
      </c>
    </row>
    <row r="27" spans="1:6" ht="18" customHeight="1">
      <c r="A27" s="11"/>
      <c r="B27" s="12">
        <v>500</v>
      </c>
      <c r="C27" s="182" t="s">
        <v>89</v>
      </c>
      <c r="D27" s="180"/>
      <c r="E27" s="181"/>
      <c r="F27" s="9">
        <f>227-200.23269</f>
        <v>26.76731000000001</v>
      </c>
    </row>
    <row r="28" spans="1:6" ht="64.5" customHeight="1">
      <c r="A28" s="11" t="s">
        <v>243</v>
      </c>
      <c r="B28" s="12"/>
      <c r="C28" s="179" t="s">
        <v>244</v>
      </c>
      <c r="D28" s="180"/>
      <c r="E28" s="181"/>
      <c r="F28" s="9">
        <f>F29</f>
        <v>421.40008</v>
      </c>
    </row>
    <row r="29" spans="1:6" ht="18.75" customHeight="1">
      <c r="A29" s="11"/>
      <c r="B29" s="12">
        <v>500</v>
      </c>
      <c r="C29" s="182" t="s">
        <v>89</v>
      </c>
      <c r="D29" s="180"/>
      <c r="E29" s="181"/>
      <c r="F29" s="9">
        <f>208.85028+87.42277+125.12703</f>
        <v>421.40008</v>
      </c>
    </row>
    <row r="30" spans="1:6" ht="30" customHeight="1">
      <c r="A30" s="11" t="s">
        <v>23</v>
      </c>
      <c r="B30" s="12"/>
      <c r="C30" s="179" t="s">
        <v>191</v>
      </c>
      <c r="D30" s="180"/>
      <c r="E30" s="181"/>
      <c r="F30" s="9">
        <f>F31</f>
        <v>95.82</v>
      </c>
    </row>
    <row r="31" spans="1:6" ht="31.5" customHeight="1">
      <c r="A31" s="11" t="s">
        <v>24</v>
      </c>
      <c r="B31" s="12"/>
      <c r="C31" s="179" t="s">
        <v>174</v>
      </c>
      <c r="D31" s="180"/>
      <c r="E31" s="181"/>
      <c r="F31" s="9">
        <f>F32</f>
        <v>95.82</v>
      </c>
    </row>
    <row r="32" spans="1:6" ht="31.5" customHeight="1">
      <c r="A32" s="11"/>
      <c r="B32" s="12">
        <v>200</v>
      </c>
      <c r="C32" s="179" t="s">
        <v>20</v>
      </c>
      <c r="D32" s="180"/>
      <c r="E32" s="181"/>
      <c r="F32" s="14">
        <f>100-4.18</f>
        <v>95.82</v>
      </c>
    </row>
    <row r="33" spans="1:6" ht="32.25" customHeight="1">
      <c r="A33" s="11" t="s">
        <v>25</v>
      </c>
      <c r="B33" s="12"/>
      <c r="C33" s="179" t="s">
        <v>192</v>
      </c>
      <c r="D33" s="180"/>
      <c r="E33" s="181"/>
      <c r="F33" s="9">
        <f>F34</f>
        <v>73.2</v>
      </c>
    </row>
    <row r="34" spans="1:6" ht="18" customHeight="1">
      <c r="A34" s="11" t="s">
        <v>26</v>
      </c>
      <c r="B34" s="12"/>
      <c r="C34" s="179" t="s">
        <v>27</v>
      </c>
      <c r="D34" s="180"/>
      <c r="E34" s="181"/>
      <c r="F34" s="9">
        <f>F35</f>
        <v>73.2</v>
      </c>
    </row>
    <row r="35" spans="1:6" ht="32.25" customHeight="1">
      <c r="A35" s="13"/>
      <c r="B35" s="12">
        <v>600</v>
      </c>
      <c r="C35" s="179" t="s">
        <v>11</v>
      </c>
      <c r="D35" s="180"/>
      <c r="E35" s="181"/>
      <c r="F35" s="9">
        <f>120-46.8</f>
        <v>73.2</v>
      </c>
    </row>
    <row r="36" spans="1:6" ht="30" customHeight="1">
      <c r="A36" s="13" t="s">
        <v>28</v>
      </c>
      <c r="B36" s="12"/>
      <c r="C36" s="179" t="s">
        <v>193</v>
      </c>
      <c r="D36" s="180"/>
      <c r="E36" s="181"/>
      <c r="F36" s="9">
        <f>F37+F39+F41+F43+F45</f>
        <v>4730.9302099999995</v>
      </c>
    </row>
    <row r="37" spans="1:6" ht="17.25" customHeight="1">
      <c r="A37" s="13" t="s">
        <v>30</v>
      </c>
      <c r="B37" s="12"/>
      <c r="C37" s="179" t="s">
        <v>32</v>
      </c>
      <c r="D37" s="180"/>
      <c r="E37" s="181"/>
      <c r="F37" s="9">
        <f>F38</f>
        <v>80</v>
      </c>
    </row>
    <row r="38" spans="1:6" ht="33" customHeight="1">
      <c r="A38" s="16"/>
      <c r="B38" s="12">
        <v>600</v>
      </c>
      <c r="C38" s="179" t="s">
        <v>11</v>
      </c>
      <c r="D38" s="180"/>
      <c r="E38" s="181"/>
      <c r="F38" s="9">
        <v>80</v>
      </c>
    </row>
    <row r="39" spans="1:6" ht="16.5" customHeight="1">
      <c r="A39" s="13" t="s">
        <v>31</v>
      </c>
      <c r="B39" s="12"/>
      <c r="C39" s="179" t="s">
        <v>34</v>
      </c>
      <c r="D39" s="180"/>
      <c r="E39" s="181"/>
      <c r="F39" s="9">
        <f>F40</f>
        <v>660</v>
      </c>
    </row>
    <row r="40" spans="1:6" ht="30.75" customHeight="1">
      <c r="A40" s="16"/>
      <c r="B40" s="12">
        <v>600</v>
      </c>
      <c r="C40" s="179" t="s">
        <v>11</v>
      </c>
      <c r="D40" s="180"/>
      <c r="E40" s="181"/>
      <c r="F40" s="9">
        <f>700-40</f>
        <v>660</v>
      </c>
    </row>
    <row r="41" spans="1:6" ht="18" customHeight="1">
      <c r="A41" s="13" t="s">
        <v>33</v>
      </c>
      <c r="B41" s="12"/>
      <c r="C41" s="192" t="s">
        <v>36</v>
      </c>
      <c r="D41" s="207"/>
      <c r="E41" s="208"/>
      <c r="F41" s="9">
        <f>F42</f>
        <v>441.8</v>
      </c>
    </row>
    <row r="42" spans="1:6" ht="34.5" customHeight="1">
      <c r="A42" s="16"/>
      <c r="B42" s="12">
        <v>600</v>
      </c>
      <c r="C42" s="179" t="s">
        <v>11</v>
      </c>
      <c r="D42" s="180"/>
      <c r="E42" s="181"/>
      <c r="F42" s="9">
        <f>250+86.8+7.63545+97.36455</f>
        <v>441.8</v>
      </c>
    </row>
    <row r="43" spans="1:6" ht="17.25" customHeight="1">
      <c r="A43" s="11" t="s">
        <v>35</v>
      </c>
      <c r="B43" s="12"/>
      <c r="C43" s="179" t="s">
        <v>37</v>
      </c>
      <c r="D43" s="180"/>
      <c r="E43" s="181"/>
      <c r="F43" s="9">
        <f>F44</f>
        <v>3429.13021</v>
      </c>
    </row>
    <row r="44" spans="1:6" ht="33.75" customHeight="1">
      <c r="A44" s="11"/>
      <c r="B44" s="12">
        <v>200</v>
      </c>
      <c r="C44" s="179" t="s">
        <v>20</v>
      </c>
      <c r="D44" s="180"/>
      <c r="E44" s="181"/>
      <c r="F44" s="9">
        <f>3200+183.26731+300.23269-254.36979</f>
        <v>3429.13021</v>
      </c>
    </row>
    <row r="45" spans="1:6" ht="18.75" customHeight="1">
      <c r="A45" s="11" t="s">
        <v>371</v>
      </c>
      <c r="B45" s="12"/>
      <c r="C45" s="176" t="s">
        <v>372</v>
      </c>
      <c r="D45" s="177"/>
      <c r="E45" s="178"/>
      <c r="F45" s="9">
        <f>F46</f>
        <v>120</v>
      </c>
    </row>
    <row r="46" spans="1:6" ht="33" customHeight="1">
      <c r="A46" s="11"/>
      <c r="B46" s="12">
        <v>600</v>
      </c>
      <c r="C46" s="179" t="s">
        <v>11</v>
      </c>
      <c r="D46" s="180"/>
      <c r="E46" s="181"/>
      <c r="F46" s="9">
        <v>120</v>
      </c>
    </row>
    <row r="47" spans="1:6" ht="31.5" customHeight="1">
      <c r="A47" s="11" t="s">
        <v>177</v>
      </c>
      <c r="B47" s="12"/>
      <c r="C47" s="179" t="s">
        <v>194</v>
      </c>
      <c r="D47" s="180"/>
      <c r="E47" s="181"/>
      <c r="F47" s="9">
        <f>F48+F50</f>
        <v>104.39999999999999</v>
      </c>
    </row>
    <row r="48" spans="1:6" ht="29.25" customHeight="1">
      <c r="A48" s="11" t="s">
        <v>176</v>
      </c>
      <c r="B48" s="12"/>
      <c r="C48" s="179" t="s">
        <v>175</v>
      </c>
      <c r="D48" s="180"/>
      <c r="E48" s="181"/>
      <c r="F48" s="9">
        <f>F49</f>
        <v>19.799999999999997</v>
      </c>
    </row>
    <row r="49" spans="1:6" ht="32.25" customHeight="1">
      <c r="A49" s="11"/>
      <c r="B49" s="12">
        <v>200</v>
      </c>
      <c r="C49" s="179" t="s">
        <v>20</v>
      </c>
      <c r="D49" s="180"/>
      <c r="E49" s="181"/>
      <c r="F49" s="9">
        <f>100-80.2</f>
        <v>19.799999999999997</v>
      </c>
    </row>
    <row r="50" spans="1:6" ht="32.25" customHeight="1">
      <c r="A50" s="11" t="s">
        <v>246</v>
      </c>
      <c r="B50" s="12"/>
      <c r="C50" s="179" t="s">
        <v>245</v>
      </c>
      <c r="D50" s="180"/>
      <c r="E50" s="181"/>
      <c r="F50" s="9">
        <f>F51</f>
        <v>84.6</v>
      </c>
    </row>
    <row r="51" spans="1:6" ht="32.25" customHeight="1">
      <c r="A51" s="11"/>
      <c r="B51" s="12">
        <v>200</v>
      </c>
      <c r="C51" s="179" t="s">
        <v>20</v>
      </c>
      <c r="D51" s="180"/>
      <c r="E51" s="181"/>
      <c r="F51" s="9">
        <f>100-15.4</f>
        <v>84.6</v>
      </c>
    </row>
    <row r="52" spans="1:6" ht="30.75" customHeight="1">
      <c r="A52" s="11" t="s">
        <v>38</v>
      </c>
      <c r="B52" s="12"/>
      <c r="C52" s="179" t="s">
        <v>195</v>
      </c>
      <c r="D52" s="180"/>
      <c r="E52" s="181"/>
      <c r="F52" s="9">
        <f>F53</f>
        <v>2264.1</v>
      </c>
    </row>
    <row r="53" spans="1:6" ht="60.75" customHeight="1">
      <c r="A53" s="11" t="s">
        <v>40</v>
      </c>
      <c r="B53" s="12"/>
      <c r="C53" s="179" t="s">
        <v>196</v>
      </c>
      <c r="D53" s="180"/>
      <c r="E53" s="181"/>
      <c r="F53" s="9">
        <f>F54</f>
        <v>2264.1</v>
      </c>
    </row>
    <row r="54" spans="1:6" ht="47.25" customHeight="1">
      <c r="A54" s="11" t="s">
        <v>41</v>
      </c>
      <c r="B54" s="12"/>
      <c r="C54" s="179" t="s">
        <v>42</v>
      </c>
      <c r="D54" s="180"/>
      <c r="E54" s="181"/>
      <c r="F54" s="9">
        <f>F55</f>
        <v>2264.1</v>
      </c>
    </row>
    <row r="55" spans="1:6" ht="32.25" customHeight="1">
      <c r="A55" s="11"/>
      <c r="B55" s="12">
        <v>600</v>
      </c>
      <c r="C55" s="179" t="s">
        <v>11</v>
      </c>
      <c r="D55" s="180"/>
      <c r="E55" s="181"/>
      <c r="F55" s="9">
        <f>2264.1+160-160</f>
        <v>2264.1</v>
      </c>
    </row>
    <row r="56" spans="1:6" ht="46.5" customHeight="1">
      <c r="A56" s="11" t="s">
        <v>43</v>
      </c>
      <c r="B56" s="12"/>
      <c r="C56" s="179" t="s">
        <v>197</v>
      </c>
      <c r="D56" s="180"/>
      <c r="E56" s="181"/>
      <c r="F56" s="9">
        <f>F57+F75</f>
        <v>4093.73733</v>
      </c>
    </row>
    <row r="57" spans="1:6" ht="30.75" customHeight="1">
      <c r="A57" s="11" t="s">
        <v>45</v>
      </c>
      <c r="B57" s="12"/>
      <c r="C57" s="179" t="s">
        <v>198</v>
      </c>
      <c r="D57" s="180"/>
      <c r="E57" s="181"/>
      <c r="F57" s="9">
        <f>F58+F63+F68</f>
        <v>3891.6350899999998</v>
      </c>
    </row>
    <row r="58" spans="1:6" ht="33" customHeight="1">
      <c r="A58" s="11" t="s">
        <v>47</v>
      </c>
      <c r="B58" s="12"/>
      <c r="C58" s="179" t="s">
        <v>199</v>
      </c>
      <c r="D58" s="180"/>
      <c r="E58" s="181"/>
      <c r="F58" s="9">
        <f>F61+F59</f>
        <v>256.49181999999996</v>
      </c>
    </row>
    <row r="59" spans="1:6" ht="33" customHeight="1">
      <c r="A59" s="11" t="s">
        <v>49</v>
      </c>
      <c r="B59" s="12"/>
      <c r="C59" s="179" t="s">
        <v>50</v>
      </c>
      <c r="D59" s="180"/>
      <c r="E59" s="181"/>
      <c r="F59" s="9">
        <f>F60</f>
        <v>253.09181999999998</v>
      </c>
    </row>
    <row r="60" spans="1:6" ht="33" customHeight="1">
      <c r="A60" s="11"/>
      <c r="B60" s="12">
        <v>200</v>
      </c>
      <c r="C60" s="179" t="s">
        <v>20</v>
      </c>
      <c r="D60" s="180"/>
      <c r="E60" s="181"/>
      <c r="F60" s="9">
        <f>150+120.17467-17.08285</f>
        <v>253.09181999999998</v>
      </c>
    </row>
    <row r="61" spans="1:6" ht="16.5" customHeight="1">
      <c r="A61" s="11" t="s">
        <v>216</v>
      </c>
      <c r="B61" s="12"/>
      <c r="C61" s="179" t="s">
        <v>51</v>
      </c>
      <c r="D61" s="180"/>
      <c r="E61" s="181"/>
      <c r="F61" s="9">
        <f>F62</f>
        <v>3.4</v>
      </c>
    </row>
    <row r="62" spans="1:6" ht="30.75" customHeight="1">
      <c r="A62" s="11"/>
      <c r="B62" s="12">
        <v>200</v>
      </c>
      <c r="C62" s="179" t="s">
        <v>20</v>
      </c>
      <c r="D62" s="180"/>
      <c r="E62" s="181"/>
      <c r="F62" s="9">
        <v>3.4</v>
      </c>
    </row>
    <row r="63" spans="1:6" ht="30.75" customHeight="1">
      <c r="A63" s="11" t="s">
        <v>52</v>
      </c>
      <c r="B63" s="12"/>
      <c r="C63" s="179" t="s">
        <v>200</v>
      </c>
      <c r="D63" s="180"/>
      <c r="E63" s="181"/>
      <c r="F63" s="9">
        <f>F64+F66</f>
        <v>3330.51402</v>
      </c>
    </row>
    <row r="64" spans="1:6" ht="120.75" customHeight="1">
      <c r="A64" s="11" t="s">
        <v>54</v>
      </c>
      <c r="B64" s="12"/>
      <c r="C64" s="179" t="s">
        <v>55</v>
      </c>
      <c r="D64" s="180"/>
      <c r="E64" s="181"/>
      <c r="F64" s="9">
        <f>F65</f>
        <v>2574.688</v>
      </c>
    </row>
    <row r="65" spans="1:6" ht="15" customHeight="1">
      <c r="A65" s="11"/>
      <c r="B65" s="12">
        <v>800</v>
      </c>
      <c r="C65" s="189" t="s">
        <v>56</v>
      </c>
      <c r="D65" s="190"/>
      <c r="E65" s="191"/>
      <c r="F65" s="9">
        <f>1300+831.32+443.368</f>
        <v>2574.688</v>
      </c>
    </row>
    <row r="66" spans="1:6" ht="31.5" customHeight="1">
      <c r="A66" s="11" t="s">
        <v>233</v>
      </c>
      <c r="B66" s="12"/>
      <c r="C66" s="179" t="s">
        <v>234</v>
      </c>
      <c r="D66" s="180"/>
      <c r="E66" s="181"/>
      <c r="F66" s="9">
        <f>F67</f>
        <v>755.82602</v>
      </c>
    </row>
    <row r="67" spans="1:6" ht="31.5" customHeight="1">
      <c r="A67" s="11"/>
      <c r="B67" s="12">
        <v>200</v>
      </c>
      <c r="C67" s="179" t="s">
        <v>20</v>
      </c>
      <c r="D67" s="180"/>
      <c r="E67" s="181"/>
      <c r="F67" s="9">
        <f>500-443.368+436+252.68285+89.69375+34.9914-54-16.17474-43.99924</f>
        <v>755.82602</v>
      </c>
    </row>
    <row r="68" spans="1:6" ht="45.75" customHeight="1">
      <c r="A68" s="11" t="s">
        <v>57</v>
      </c>
      <c r="B68" s="12"/>
      <c r="C68" s="179" t="s">
        <v>201</v>
      </c>
      <c r="D68" s="180"/>
      <c r="E68" s="181"/>
      <c r="F68" s="9">
        <f>F69+F71+F73</f>
        <v>304.62924999999996</v>
      </c>
    </row>
    <row r="69" spans="1:6" ht="48" customHeight="1">
      <c r="A69" s="11" t="s">
        <v>165</v>
      </c>
      <c r="B69" s="12"/>
      <c r="C69" s="179" t="s">
        <v>59</v>
      </c>
      <c r="D69" s="180"/>
      <c r="E69" s="181"/>
      <c r="F69" s="9">
        <f>F70</f>
        <v>59.16</v>
      </c>
    </row>
    <row r="70" spans="1:6" ht="30.75" customHeight="1">
      <c r="A70" s="11"/>
      <c r="B70" s="12">
        <v>200</v>
      </c>
      <c r="C70" s="179" t="s">
        <v>20</v>
      </c>
      <c r="D70" s="180"/>
      <c r="E70" s="181"/>
      <c r="F70" s="9">
        <f>62.4-3.24</f>
        <v>59.16</v>
      </c>
    </row>
    <row r="71" spans="1:6" ht="48" customHeight="1">
      <c r="A71" s="11" t="s">
        <v>61</v>
      </c>
      <c r="B71" s="12"/>
      <c r="C71" s="179" t="s">
        <v>60</v>
      </c>
      <c r="D71" s="180"/>
      <c r="E71" s="181"/>
      <c r="F71" s="9">
        <f>F72</f>
        <v>115.6</v>
      </c>
    </row>
    <row r="72" spans="1:6" ht="30" customHeight="1">
      <c r="A72" s="11"/>
      <c r="B72" s="12">
        <v>200</v>
      </c>
      <c r="C72" s="179" t="s">
        <v>20</v>
      </c>
      <c r="D72" s="180"/>
      <c r="E72" s="181"/>
      <c r="F72" s="9">
        <f>100.6+15</f>
        <v>115.6</v>
      </c>
    </row>
    <row r="73" spans="1:6" ht="48" customHeight="1">
      <c r="A73" s="11" t="s">
        <v>235</v>
      </c>
      <c r="B73" s="12"/>
      <c r="C73" s="179" t="s">
        <v>62</v>
      </c>
      <c r="D73" s="180"/>
      <c r="E73" s="181"/>
      <c r="F73" s="9">
        <f>F74</f>
        <v>129.86925</v>
      </c>
    </row>
    <row r="74" spans="1:6" ht="30.75" customHeight="1">
      <c r="A74" s="11"/>
      <c r="B74" s="12">
        <v>200</v>
      </c>
      <c r="C74" s="179" t="s">
        <v>20</v>
      </c>
      <c r="D74" s="180"/>
      <c r="E74" s="181"/>
      <c r="F74" s="9">
        <f>100+50-20.13075</f>
        <v>129.86925</v>
      </c>
    </row>
    <row r="75" spans="1:6" ht="30.75" customHeight="1">
      <c r="A75" s="11" t="s">
        <v>63</v>
      </c>
      <c r="B75" s="12"/>
      <c r="C75" s="179" t="s">
        <v>202</v>
      </c>
      <c r="D75" s="180"/>
      <c r="E75" s="181"/>
      <c r="F75" s="9">
        <f>F76+F81</f>
        <v>202.10224000000002</v>
      </c>
    </row>
    <row r="76" spans="1:6" ht="45" customHeight="1">
      <c r="A76" s="11" t="s">
        <v>65</v>
      </c>
      <c r="B76" s="12"/>
      <c r="C76" s="179" t="s">
        <v>203</v>
      </c>
      <c r="D76" s="180"/>
      <c r="E76" s="181"/>
      <c r="F76" s="9">
        <f>F77+F79</f>
        <v>52.4</v>
      </c>
    </row>
    <row r="77" spans="1:6" ht="63" customHeight="1">
      <c r="A77" s="11" t="s">
        <v>68</v>
      </c>
      <c r="B77" s="12"/>
      <c r="C77" s="179" t="s">
        <v>67</v>
      </c>
      <c r="D77" s="180"/>
      <c r="E77" s="181"/>
      <c r="F77" s="9">
        <f>F78</f>
        <v>36</v>
      </c>
    </row>
    <row r="78" spans="1:6" ht="32.25" customHeight="1">
      <c r="A78" s="11"/>
      <c r="B78" s="12">
        <v>200</v>
      </c>
      <c r="C78" s="179" t="s">
        <v>20</v>
      </c>
      <c r="D78" s="180"/>
      <c r="E78" s="181"/>
      <c r="F78" s="18">
        <v>36</v>
      </c>
    </row>
    <row r="79" spans="1:6" ht="31.5" customHeight="1">
      <c r="A79" s="11" t="s">
        <v>236</v>
      </c>
      <c r="B79" s="12"/>
      <c r="C79" s="179" t="s">
        <v>69</v>
      </c>
      <c r="D79" s="180"/>
      <c r="E79" s="181"/>
      <c r="F79" s="9">
        <f>F80</f>
        <v>16.4</v>
      </c>
    </row>
    <row r="80" spans="1:6" ht="30.75" customHeight="1">
      <c r="A80" s="11"/>
      <c r="B80" s="12">
        <v>200</v>
      </c>
      <c r="C80" s="179" t="s">
        <v>20</v>
      </c>
      <c r="D80" s="180"/>
      <c r="E80" s="181"/>
      <c r="F80" s="18">
        <v>16.4</v>
      </c>
    </row>
    <row r="81" spans="1:6" ht="30" customHeight="1">
      <c r="A81" s="11" t="s">
        <v>70</v>
      </c>
      <c r="B81" s="12"/>
      <c r="C81" s="179" t="s">
        <v>204</v>
      </c>
      <c r="D81" s="180"/>
      <c r="E81" s="181"/>
      <c r="F81" s="9">
        <f>F82+F84</f>
        <v>149.70224000000002</v>
      </c>
    </row>
    <row r="82" spans="1:6" ht="59.25" customHeight="1">
      <c r="A82" s="11" t="s">
        <v>237</v>
      </c>
      <c r="B82" s="12"/>
      <c r="C82" s="179" t="s">
        <v>71</v>
      </c>
      <c r="D82" s="180"/>
      <c r="E82" s="181"/>
      <c r="F82" s="9">
        <f>F83</f>
        <v>140.70224000000002</v>
      </c>
    </row>
    <row r="83" spans="1:6" ht="32.25" customHeight="1">
      <c r="A83" s="11"/>
      <c r="B83" s="12">
        <v>200</v>
      </c>
      <c r="C83" s="179" t="s">
        <v>20</v>
      </c>
      <c r="D83" s="180"/>
      <c r="E83" s="181"/>
      <c r="F83" s="9">
        <f>70+48.5275+6+16.17474</f>
        <v>140.70224000000002</v>
      </c>
    </row>
    <row r="84" spans="1:6" ht="32.25" customHeight="1">
      <c r="A84" s="11" t="s">
        <v>238</v>
      </c>
      <c r="B84" s="12"/>
      <c r="C84" s="179" t="s">
        <v>72</v>
      </c>
      <c r="D84" s="180"/>
      <c r="E84" s="181"/>
      <c r="F84" s="9">
        <f>F85</f>
        <v>9</v>
      </c>
    </row>
    <row r="85" spans="1:6" ht="33" customHeight="1">
      <c r="A85" s="11"/>
      <c r="B85" s="12">
        <v>200</v>
      </c>
      <c r="C85" s="179" t="s">
        <v>20</v>
      </c>
      <c r="D85" s="180"/>
      <c r="E85" s="181"/>
      <c r="F85" s="9">
        <f>4+5</f>
        <v>9</v>
      </c>
    </row>
    <row r="86" spans="1:6" ht="45.75" customHeight="1">
      <c r="A86" s="11" t="s">
        <v>73</v>
      </c>
      <c r="B86" s="12"/>
      <c r="C86" s="179" t="s">
        <v>214</v>
      </c>
      <c r="D86" s="180"/>
      <c r="E86" s="181"/>
      <c r="F86" s="9">
        <f>F87</f>
        <v>100</v>
      </c>
    </row>
    <row r="87" spans="1:6" ht="31.5" customHeight="1">
      <c r="A87" s="11" t="s">
        <v>74</v>
      </c>
      <c r="B87" s="12"/>
      <c r="C87" s="179" t="s">
        <v>205</v>
      </c>
      <c r="D87" s="180"/>
      <c r="E87" s="181"/>
      <c r="F87" s="18">
        <f>F89</f>
        <v>100</v>
      </c>
    </row>
    <row r="88" spans="1:6" ht="63.75" customHeight="1">
      <c r="A88" s="11" t="s">
        <v>75</v>
      </c>
      <c r="B88" s="12"/>
      <c r="C88" s="179" t="s">
        <v>231</v>
      </c>
      <c r="D88" s="180"/>
      <c r="E88" s="181"/>
      <c r="F88" s="9">
        <f>F89</f>
        <v>100</v>
      </c>
    </row>
    <row r="89" spans="1:6" ht="50.25" customHeight="1">
      <c r="A89" s="11" t="s">
        <v>76</v>
      </c>
      <c r="B89" s="12"/>
      <c r="C89" s="179" t="s">
        <v>232</v>
      </c>
      <c r="D89" s="180"/>
      <c r="E89" s="181"/>
      <c r="F89" s="9">
        <f>F90</f>
        <v>100</v>
      </c>
    </row>
    <row r="90" spans="1:6" ht="15" customHeight="1">
      <c r="A90" s="11"/>
      <c r="B90" s="12">
        <v>800</v>
      </c>
      <c r="C90" s="179" t="s">
        <v>56</v>
      </c>
      <c r="D90" s="180"/>
      <c r="E90" s="181"/>
      <c r="F90" s="18">
        <v>100</v>
      </c>
    </row>
    <row r="91" spans="1:6" ht="32.25" customHeight="1">
      <c r="A91" s="11" t="s">
        <v>77</v>
      </c>
      <c r="B91" s="12"/>
      <c r="C91" s="179" t="s">
        <v>206</v>
      </c>
      <c r="D91" s="180"/>
      <c r="E91" s="181"/>
      <c r="F91" s="9">
        <f>F92+F96</f>
        <v>364.9</v>
      </c>
    </row>
    <row r="92" spans="1:6" ht="46.5" customHeight="1">
      <c r="A92" s="11" t="s">
        <v>79</v>
      </c>
      <c r="B92" s="19"/>
      <c r="C92" s="179" t="s">
        <v>207</v>
      </c>
      <c r="D92" s="180"/>
      <c r="E92" s="181"/>
      <c r="F92" s="18">
        <f>F93</f>
        <v>180</v>
      </c>
    </row>
    <row r="93" spans="1:6" ht="45" customHeight="1">
      <c r="A93" s="11" t="s">
        <v>166</v>
      </c>
      <c r="B93" s="12"/>
      <c r="C93" s="179" t="s">
        <v>240</v>
      </c>
      <c r="D93" s="180"/>
      <c r="E93" s="181"/>
      <c r="F93" s="9">
        <f>F94</f>
        <v>180</v>
      </c>
    </row>
    <row r="94" spans="1:6" ht="33" customHeight="1">
      <c r="A94" s="11" t="s">
        <v>167</v>
      </c>
      <c r="B94" s="12"/>
      <c r="C94" s="179" t="s">
        <v>81</v>
      </c>
      <c r="D94" s="180"/>
      <c r="E94" s="181"/>
      <c r="F94" s="9">
        <f>F95</f>
        <v>180</v>
      </c>
    </row>
    <row r="95" spans="1:6" ht="31.5" customHeight="1">
      <c r="A95" s="11"/>
      <c r="B95" s="15">
        <v>600</v>
      </c>
      <c r="C95" s="179" t="s">
        <v>11</v>
      </c>
      <c r="D95" s="180"/>
      <c r="E95" s="181"/>
      <c r="F95" s="9">
        <v>180</v>
      </c>
    </row>
    <row r="96" spans="1:6" ht="44.25" customHeight="1">
      <c r="A96" s="11" t="s">
        <v>178</v>
      </c>
      <c r="B96" s="15"/>
      <c r="C96" s="189" t="s">
        <v>208</v>
      </c>
      <c r="D96" s="190"/>
      <c r="E96" s="191"/>
      <c r="F96" s="9">
        <f>F97</f>
        <v>184.89999999999998</v>
      </c>
    </row>
    <row r="97" spans="1:6" ht="32.25" customHeight="1">
      <c r="A97" s="11" t="s">
        <v>179</v>
      </c>
      <c r="B97" s="15"/>
      <c r="C97" s="179" t="s">
        <v>239</v>
      </c>
      <c r="D97" s="180"/>
      <c r="E97" s="181"/>
      <c r="F97" s="9">
        <f>F98+F100</f>
        <v>184.89999999999998</v>
      </c>
    </row>
    <row r="98" spans="1:6" ht="45.75" customHeight="1">
      <c r="A98" s="11" t="s">
        <v>180</v>
      </c>
      <c r="B98" s="15"/>
      <c r="C98" s="179" t="s">
        <v>181</v>
      </c>
      <c r="D98" s="180"/>
      <c r="E98" s="181"/>
      <c r="F98" s="9">
        <f>F99</f>
        <v>182.89999999999998</v>
      </c>
    </row>
    <row r="99" spans="1:6" ht="18" customHeight="1">
      <c r="A99" s="11"/>
      <c r="B99" s="23">
        <v>300</v>
      </c>
      <c r="C99" s="206" t="s">
        <v>102</v>
      </c>
      <c r="D99" s="190"/>
      <c r="E99" s="191"/>
      <c r="F99" s="25">
        <f>68.6+114.3</f>
        <v>182.89999999999998</v>
      </c>
    </row>
    <row r="100" spans="1:6" ht="45" customHeight="1">
      <c r="A100" s="11" t="s">
        <v>212</v>
      </c>
      <c r="B100" s="15"/>
      <c r="C100" s="179" t="s">
        <v>105</v>
      </c>
      <c r="D100" s="180"/>
      <c r="E100" s="181"/>
      <c r="F100" s="25">
        <f>F101</f>
        <v>2</v>
      </c>
    </row>
    <row r="101" spans="1:6" ht="31.5" customHeight="1">
      <c r="A101" s="11"/>
      <c r="B101" s="15">
        <v>200</v>
      </c>
      <c r="C101" s="179" t="s">
        <v>20</v>
      </c>
      <c r="D101" s="180"/>
      <c r="E101" s="181"/>
      <c r="F101" s="25">
        <v>2</v>
      </c>
    </row>
    <row r="102" spans="1:6" ht="45.75" customHeight="1">
      <c r="A102" s="11" t="s">
        <v>183</v>
      </c>
      <c r="B102" s="12"/>
      <c r="C102" s="179" t="s">
        <v>182</v>
      </c>
      <c r="D102" s="180"/>
      <c r="E102" s="181"/>
      <c r="F102" s="17">
        <f>F104</f>
        <v>6140.599999999999</v>
      </c>
    </row>
    <row r="103" spans="1:6" ht="31.5" customHeight="1">
      <c r="A103" s="11" t="s">
        <v>184</v>
      </c>
      <c r="B103" s="12"/>
      <c r="C103" s="179" t="s">
        <v>219</v>
      </c>
      <c r="D103" s="180"/>
      <c r="E103" s="181"/>
      <c r="F103" s="17">
        <f>F104</f>
        <v>6140.599999999999</v>
      </c>
    </row>
    <row r="104" spans="1:6" ht="31.5" customHeight="1">
      <c r="A104" s="11" t="s">
        <v>217</v>
      </c>
      <c r="B104" s="12"/>
      <c r="C104" s="179" t="s">
        <v>218</v>
      </c>
      <c r="D104" s="180"/>
      <c r="E104" s="181"/>
      <c r="F104" s="17">
        <f>F105+F107+F109</f>
        <v>6140.599999999999</v>
      </c>
    </row>
    <row r="105" spans="1:6" ht="34.5" customHeight="1">
      <c r="A105" s="11" t="s">
        <v>250</v>
      </c>
      <c r="B105" s="12"/>
      <c r="C105" s="179" t="s">
        <v>249</v>
      </c>
      <c r="D105" s="180"/>
      <c r="E105" s="181"/>
      <c r="F105" s="17">
        <f>F106</f>
        <v>4689.188889999999</v>
      </c>
    </row>
    <row r="106" spans="1:6" ht="31.5" customHeight="1">
      <c r="A106" s="11"/>
      <c r="B106" s="12">
        <v>200</v>
      </c>
      <c r="C106" s="179" t="s">
        <v>20</v>
      </c>
      <c r="D106" s="180"/>
      <c r="E106" s="181"/>
      <c r="F106" s="17">
        <f>531.75086+1139.4729+3080.7971-62.83197</f>
        <v>4689.188889999999</v>
      </c>
    </row>
    <row r="107" spans="1:6" ht="31.5" customHeight="1">
      <c r="A107" s="11" t="s">
        <v>380</v>
      </c>
      <c r="B107" s="12"/>
      <c r="C107" s="179" t="s">
        <v>249</v>
      </c>
      <c r="D107" s="180"/>
      <c r="E107" s="181"/>
      <c r="F107" s="17">
        <f>F108</f>
        <v>1295.37914</v>
      </c>
    </row>
    <row r="108" spans="1:6" ht="31.5" customHeight="1">
      <c r="A108" s="11"/>
      <c r="B108" s="12">
        <v>200</v>
      </c>
      <c r="C108" s="179" t="s">
        <v>20</v>
      </c>
      <c r="D108" s="180"/>
      <c r="E108" s="181"/>
      <c r="F108" s="17">
        <f>144.94914+1150.43</f>
        <v>1295.37914</v>
      </c>
    </row>
    <row r="109" spans="1:6" ht="33.75" customHeight="1">
      <c r="A109" s="11" t="s">
        <v>383</v>
      </c>
      <c r="B109" s="12"/>
      <c r="C109" s="176" t="s">
        <v>399</v>
      </c>
      <c r="D109" s="177"/>
      <c r="E109" s="178"/>
      <c r="F109" s="17">
        <f>F110</f>
        <v>156.03197</v>
      </c>
    </row>
    <row r="110" spans="1:6" ht="31.5" customHeight="1">
      <c r="A110" s="11"/>
      <c r="B110" s="12">
        <v>200</v>
      </c>
      <c r="C110" s="179" t="s">
        <v>20</v>
      </c>
      <c r="D110" s="180"/>
      <c r="E110" s="181"/>
      <c r="F110" s="17">
        <f>129.5+58.2+62.83197-94.5</f>
        <v>156.03197</v>
      </c>
    </row>
    <row r="111" spans="1:6" ht="18" customHeight="1">
      <c r="A111" s="11" t="s">
        <v>82</v>
      </c>
      <c r="B111" s="12"/>
      <c r="C111" s="179" t="s">
        <v>83</v>
      </c>
      <c r="D111" s="180"/>
      <c r="E111" s="181"/>
      <c r="F111" s="9">
        <f>F112+F130</f>
        <v>9136.657949999999</v>
      </c>
    </row>
    <row r="112" spans="1:6" ht="31.5" customHeight="1">
      <c r="A112" s="11" t="s">
        <v>84</v>
      </c>
      <c r="B112" s="12"/>
      <c r="C112" s="179" t="s">
        <v>85</v>
      </c>
      <c r="D112" s="180"/>
      <c r="E112" s="181"/>
      <c r="F112" s="18">
        <f>F113+F115+F118+F122+F125+F127+F120</f>
        <v>925.5999999999999</v>
      </c>
    </row>
    <row r="113" spans="1:6" ht="19.5" customHeight="1">
      <c r="A113" s="11" t="s">
        <v>226</v>
      </c>
      <c r="B113" s="20"/>
      <c r="C113" s="189" t="s">
        <v>90</v>
      </c>
      <c r="D113" s="190"/>
      <c r="E113" s="191"/>
      <c r="F113" s="10">
        <f>F114</f>
        <v>90.65700000000001</v>
      </c>
    </row>
    <row r="114" spans="1:6" ht="76.5" customHeight="1">
      <c r="A114" s="22"/>
      <c r="B114" s="20">
        <v>100</v>
      </c>
      <c r="C114" s="189" t="s">
        <v>87</v>
      </c>
      <c r="D114" s="190"/>
      <c r="E114" s="191"/>
      <c r="F114" s="21">
        <f>84.4+6.257</f>
        <v>90.65700000000001</v>
      </c>
    </row>
    <row r="115" spans="1:6" ht="32.25" customHeight="1">
      <c r="A115" s="11" t="s">
        <v>227</v>
      </c>
      <c r="B115" s="12"/>
      <c r="C115" s="179" t="s">
        <v>86</v>
      </c>
      <c r="D115" s="180"/>
      <c r="E115" s="181"/>
      <c r="F115" s="9">
        <f>F116+F117</f>
        <v>263.743</v>
      </c>
    </row>
    <row r="116" spans="1:6" ht="62.25" customHeight="1">
      <c r="A116" s="11"/>
      <c r="B116" s="12">
        <v>100</v>
      </c>
      <c r="C116" s="179" t="s">
        <v>87</v>
      </c>
      <c r="D116" s="180"/>
      <c r="E116" s="181"/>
      <c r="F116" s="9">
        <v>210.2</v>
      </c>
    </row>
    <row r="117" spans="1:6" ht="31.5" customHeight="1">
      <c r="A117" s="8"/>
      <c r="B117" s="20">
        <v>200</v>
      </c>
      <c r="C117" s="189" t="s">
        <v>20</v>
      </c>
      <c r="D117" s="190"/>
      <c r="E117" s="191"/>
      <c r="F117" s="21">
        <f>60.8-1-6.257</f>
        <v>53.543</v>
      </c>
    </row>
    <row r="118" spans="1:6" ht="30" customHeight="1">
      <c r="A118" s="11" t="s">
        <v>247</v>
      </c>
      <c r="B118" s="12"/>
      <c r="C118" s="179" t="s">
        <v>88</v>
      </c>
      <c r="D118" s="180"/>
      <c r="E118" s="181"/>
      <c r="F118" s="9">
        <f>F119</f>
        <v>37</v>
      </c>
    </row>
    <row r="119" spans="1:6" ht="15.75" customHeight="1">
      <c r="A119" s="22"/>
      <c r="B119" s="20">
        <v>800</v>
      </c>
      <c r="C119" s="189" t="s">
        <v>56</v>
      </c>
      <c r="D119" s="190"/>
      <c r="E119" s="191"/>
      <c r="F119" s="10">
        <v>37</v>
      </c>
    </row>
    <row r="120" spans="1:6" ht="33" customHeight="1">
      <c r="A120" s="22" t="s">
        <v>225</v>
      </c>
      <c r="B120" s="20"/>
      <c r="C120" s="186" t="s">
        <v>248</v>
      </c>
      <c r="D120" s="187"/>
      <c r="E120" s="188"/>
      <c r="F120" s="10">
        <f>F121</f>
        <v>113.3</v>
      </c>
    </row>
    <row r="121" spans="1:6" ht="15.75" customHeight="1">
      <c r="A121" s="22"/>
      <c r="B121" s="20">
        <v>500</v>
      </c>
      <c r="C121" s="186" t="s">
        <v>89</v>
      </c>
      <c r="D121" s="187"/>
      <c r="E121" s="188"/>
      <c r="F121" s="10">
        <v>113.3</v>
      </c>
    </row>
    <row r="122" spans="1:6" ht="30" customHeight="1">
      <c r="A122" s="11" t="s">
        <v>91</v>
      </c>
      <c r="B122" s="12"/>
      <c r="C122" s="182" t="s">
        <v>92</v>
      </c>
      <c r="D122" s="204"/>
      <c r="E122" s="205"/>
      <c r="F122" s="9">
        <f>F123+F124</f>
        <v>407.2</v>
      </c>
    </row>
    <row r="123" spans="1:6" ht="60.75" customHeight="1">
      <c r="A123" s="11"/>
      <c r="B123" s="12">
        <v>100</v>
      </c>
      <c r="C123" s="179" t="s">
        <v>87</v>
      </c>
      <c r="D123" s="180"/>
      <c r="E123" s="181"/>
      <c r="F123" s="9">
        <f>375.5+11.7+4+12.19078</f>
        <v>403.39078</v>
      </c>
    </row>
    <row r="124" spans="1:6" ht="31.5" customHeight="1">
      <c r="A124" s="11"/>
      <c r="B124" s="12">
        <v>200</v>
      </c>
      <c r="C124" s="179" t="s">
        <v>20</v>
      </c>
      <c r="D124" s="180"/>
      <c r="E124" s="181"/>
      <c r="F124" s="9">
        <f>20-4-12.19078</f>
        <v>3.80922</v>
      </c>
    </row>
    <row r="125" spans="1:6" ht="32.25" customHeight="1">
      <c r="A125" s="8" t="s">
        <v>209</v>
      </c>
      <c r="B125" s="20"/>
      <c r="C125" s="189" t="s">
        <v>93</v>
      </c>
      <c r="D125" s="190"/>
      <c r="E125" s="191"/>
      <c r="F125" s="10">
        <f>F126</f>
        <v>4</v>
      </c>
    </row>
    <row r="126" spans="1:6" ht="30.75" customHeight="1">
      <c r="A126" s="8"/>
      <c r="B126" s="20">
        <v>200</v>
      </c>
      <c r="C126" s="189" t="s">
        <v>20</v>
      </c>
      <c r="D126" s="190"/>
      <c r="E126" s="191"/>
      <c r="F126" s="10">
        <v>4</v>
      </c>
    </row>
    <row r="127" spans="1:6" ht="76.5" customHeight="1">
      <c r="A127" s="8" t="s">
        <v>210</v>
      </c>
      <c r="B127" s="23"/>
      <c r="C127" s="179" t="s">
        <v>94</v>
      </c>
      <c r="D127" s="180"/>
      <c r="E127" s="181"/>
      <c r="F127" s="24">
        <f>F129+F128</f>
        <v>9.7</v>
      </c>
    </row>
    <row r="128" spans="1:6" ht="76.5" customHeight="1">
      <c r="A128" s="8"/>
      <c r="B128" s="12">
        <v>100</v>
      </c>
      <c r="C128" s="179" t="s">
        <v>87</v>
      </c>
      <c r="D128" s="180"/>
      <c r="E128" s="181"/>
      <c r="F128" s="24">
        <v>7.4865</v>
      </c>
    </row>
    <row r="129" spans="1:6" ht="32.25" customHeight="1">
      <c r="A129" s="8"/>
      <c r="B129" s="23">
        <v>200</v>
      </c>
      <c r="C129" s="189" t="s">
        <v>20</v>
      </c>
      <c r="D129" s="190"/>
      <c r="E129" s="191"/>
      <c r="F129" s="24">
        <f>9.7-7.4865</f>
        <v>2.213499999999999</v>
      </c>
    </row>
    <row r="130" spans="1:6" ht="29.25" customHeight="1">
      <c r="A130" s="8" t="s">
        <v>95</v>
      </c>
      <c r="B130" s="20"/>
      <c r="C130" s="189" t="s">
        <v>96</v>
      </c>
      <c r="D130" s="190"/>
      <c r="E130" s="191"/>
      <c r="F130" s="10">
        <f>F131+F133+F135+F145+F147+F149+F137+F139+F142+F151+F153+F143</f>
        <v>8211.057949999999</v>
      </c>
    </row>
    <row r="131" spans="1:6" ht="17.25" customHeight="1">
      <c r="A131" s="8" t="s">
        <v>97</v>
      </c>
      <c r="B131" s="20"/>
      <c r="C131" s="189" t="s">
        <v>98</v>
      </c>
      <c r="D131" s="190"/>
      <c r="E131" s="191"/>
      <c r="F131" s="21">
        <f>F132</f>
        <v>43.5</v>
      </c>
    </row>
    <row r="132" spans="1:6" ht="31.5" customHeight="1">
      <c r="A132" s="8"/>
      <c r="B132" s="20">
        <v>200</v>
      </c>
      <c r="C132" s="189" t="s">
        <v>20</v>
      </c>
      <c r="D132" s="190"/>
      <c r="E132" s="191"/>
      <c r="F132" s="10">
        <v>43.5</v>
      </c>
    </row>
    <row r="133" spans="1:6" ht="30.75" customHeight="1">
      <c r="A133" s="8" t="s">
        <v>224</v>
      </c>
      <c r="B133" s="59"/>
      <c r="C133" s="192" t="s">
        <v>169</v>
      </c>
      <c r="D133" s="190"/>
      <c r="E133" s="191"/>
      <c r="F133" s="60">
        <f>F134</f>
        <v>410.3</v>
      </c>
    </row>
    <row r="134" spans="1:6" ht="17.25" customHeight="1">
      <c r="A134" s="8"/>
      <c r="B134" s="59">
        <v>800</v>
      </c>
      <c r="C134" s="189" t="s">
        <v>56</v>
      </c>
      <c r="D134" s="190"/>
      <c r="E134" s="191"/>
      <c r="F134" s="10">
        <v>410.3</v>
      </c>
    </row>
    <row r="135" spans="1:6" ht="15.75" customHeight="1">
      <c r="A135" s="11" t="s">
        <v>228</v>
      </c>
      <c r="B135" s="23"/>
      <c r="C135" s="189" t="s">
        <v>99</v>
      </c>
      <c r="D135" s="190"/>
      <c r="E135" s="191"/>
      <c r="F135" s="24">
        <f>F136</f>
        <v>160</v>
      </c>
    </row>
    <row r="136" spans="1:6" ht="17.25" customHeight="1">
      <c r="A136" s="8"/>
      <c r="B136" s="20">
        <v>500</v>
      </c>
      <c r="C136" s="193" t="s">
        <v>89</v>
      </c>
      <c r="D136" s="190"/>
      <c r="E136" s="191"/>
      <c r="F136" s="24">
        <v>160</v>
      </c>
    </row>
    <row r="137" spans="1:6" ht="48" customHeight="1">
      <c r="A137" s="11" t="s">
        <v>168</v>
      </c>
      <c r="B137" s="15"/>
      <c r="C137" s="179" t="s">
        <v>106</v>
      </c>
      <c r="D137" s="180"/>
      <c r="E137" s="181"/>
      <c r="F137" s="25">
        <f>F138</f>
        <v>3440</v>
      </c>
    </row>
    <row r="138" spans="1:6" ht="17.25" customHeight="1">
      <c r="A138" s="11"/>
      <c r="B138" s="12">
        <v>500</v>
      </c>
      <c r="C138" s="182" t="s">
        <v>89</v>
      </c>
      <c r="D138" s="180"/>
      <c r="E138" s="181"/>
      <c r="F138" s="9">
        <v>3440</v>
      </c>
    </row>
    <row r="139" spans="1:6" ht="32.25" customHeight="1">
      <c r="A139" s="11" t="s">
        <v>229</v>
      </c>
      <c r="B139" s="12"/>
      <c r="C139" s="179" t="s">
        <v>107</v>
      </c>
      <c r="D139" s="180"/>
      <c r="E139" s="181"/>
      <c r="F139" s="10">
        <f>F140</f>
        <v>2431</v>
      </c>
    </row>
    <row r="140" spans="1:6" ht="17.25" customHeight="1">
      <c r="A140" s="11"/>
      <c r="B140" s="12">
        <v>500</v>
      </c>
      <c r="C140" s="182" t="s">
        <v>89</v>
      </c>
      <c r="D140" s="180"/>
      <c r="E140" s="181"/>
      <c r="F140" s="9">
        <v>2431</v>
      </c>
    </row>
    <row r="141" spans="1:6" ht="17.25" customHeight="1">
      <c r="A141" s="11" t="s">
        <v>241</v>
      </c>
      <c r="B141" s="12"/>
      <c r="C141" s="197" t="s">
        <v>242</v>
      </c>
      <c r="D141" s="198"/>
      <c r="E141" s="199"/>
      <c r="F141" s="9">
        <f>F142</f>
        <v>156.46723</v>
      </c>
    </row>
    <row r="142" spans="1:6" ht="34.5" customHeight="1">
      <c r="A142" s="11"/>
      <c r="B142" s="12">
        <v>600</v>
      </c>
      <c r="C142" s="179" t="s">
        <v>11</v>
      </c>
      <c r="D142" s="180"/>
      <c r="E142" s="181"/>
      <c r="F142" s="9">
        <f>200-43.53277</f>
        <v>156.46723</v>
      </c>
    </row>
    <row r="143" spans="1:6" ht="30.75" customHeight="1">
      <c r="A143" s="11" t="s">
        <v>382</v>
      </c>
      <c r="B143" s="12"/>
      <c r="C143" s="203" t="s">
        <v>381</v>
      </c>
      <c r="D143" s="203"/>
      <c r="E143" s="203"/>
      <c r="F143" s="9">
        <f>F144</f>
        <v>204.523</v>
      </c>
    </row>
    <row r="144" spans="1:6" ht="34.5" customHeight="1">
      <c r="A144" s="11"/>
      <c r="B144" s="12">
        <v>600</v>
      </c>
      <c r="C144" s="179" t="s">
        <v>11</v>
      </c>
      <c r="D144" s="180"/>
      <c r="E144" s="181"/>
      <c r="F144" s="9">
        <f>220-15.477</f>
        <v>204.523</v>
      </c>
    </row>
    <row r="145" spans="1:6" ht="44.25" customHeight="1">
      <c r="A145" s="113" t="s">
        <v>100</v>
      </c>
      <c r="B145" s="114"/>
      <c r="C145" s="200" t="s">
        <v>101</v>
      </c>
      <c r="D145" s="201"/>
      <c r="E145" s="202"/>
      <c r="F145" s="21">
        <f>F146</f>
        <v>73</v>
      </c>
    </row>
    <row r="146" spans="1:6" ht="15" customHeight="1">
      <c r="A146" s="8"/>
      <c r="B146" s="20">
        <v>300</v>
      </c>
      <c r="C146" s="189" t="s">
        <v>102</v>
      </c>
      <c r="D146" s="190"/>
      <c r="E146" s="191"/>
      <c r="F146" s="10">
        <f>72+1</f>
        <v>73</v>
      </c>
    </row>
    <row r="147" spans="1:6" ht="76.5" customHeight="1">
      <c r="A147" s="8" t="s">
        <v>211</v>
      </c>
      <c r="B147" s="20"/>
      <c r="C147" s="193" t="s">
        <v>103</v>
      </c>
      <c r="D147" s="190"/>
      <c r="E147" s="191"/>
      <c r="F147" s="24">
        <f>F148</f>
        <v>66.1</v>
      </c>
    </row>
    <row r="148" spans="1:6" ht="31.5" customHeight="1">
      <c r="A148" s="8"/>
      <c r="B148" s="23">
        <v>600</v>
      </c>
      <c r="C148" s="179" t="s">
        <v>11</v>
      </c>
      <c r="D148" s="180"/>
      <c r="E148" s="181"/>
      <c r="F148" s="24">
        <v>66.1</v>
      </c>
    </row>
    <row r="149" spans="1:6" ht="48.75" customHeight="1">
      <c r="A149" s="8" t="s">
        <v>213</v>
      </c>
      <c r="B149" s="23"/>
      <c r="C149" s="179" t="s">
        <v>104</v>
      </c>
      <c r="D149" s="180"/>
      <c r="E149" s="181"/>
      <c r="F149" s="24">
        <f>F150</f>
        <v>173.5</v>
      </c>
    </row>
    <row r="150" spans="1:6" ht="30" customHeight="1">
      <c r="A150" s="8"/>
      <c r="B150" s="23">
        <v>200</v>
      </c>
      <c r="C150" s="189" t="s">
        <v>20</v>
      </c>
      <c r="D150" s="190"/>
      <c r="E150" s="191"/>
      <c r="F150" s="24">
        <v>173.5</v>
      </c>
    </row>
    <row r="151" spans="1:6" ht="20.25" customHeight="1">
      <c r="A151" s="11" t="s">
        <v>373</v>
      </c>
      <c r="B151" s="15"/>
      <c r="C151" s="183" t="s">
        <v>99</v>
      </c>
      <c r="D151" s="184"/>
      <c r="E151" s="185"/>
      <c r="F151" s="25">
        <f>F152</f>
        <v>443.896</v>
      </c>
    </row>
    <row r="152" spans="1:6" ht="16.5" customHeight="1">
      <c r="A152" s="11"/>
      <c r="B152" s="12">
        <v>500</v>
      </c>
      <c r="C152" s="182" t="s">
        <v>89</v>
      </c>
      <c r="D152" s="180"/>
      <c r="E152" s="181"/>
      <c r="F152" s="25">
        <v>443.896</v>
      </c>
    </row>
    <row r="153" spans="1:6" ht="76.5" customHeight="1">
      <c r="A153" s="11" t="s">
        <v>374</v>
      </c>
      <c r="B153" s="15"/>
      <c r="C153" s="179" t="s">
        <v>376</v>
      </c>
      <c r="D153" s="180"/>
      <c r="E153" s="181"/>
      <c r="F153" s="25">
        <f>F154</f>
        <v>608.77172</v>
      </c>
    </row>
    <row r="154" spans="1:6" ht="18.75" customHeight="1">
      <c r="A154" s="11"/>
      <c r="B154" s="12">
        <v>500</v>
      </c>
      <c r="C154" s="182" t="s">
        <v>89</v>
      </c>
      <c r="D154" s="180"/>
      <c r="E154" s="181"/>
      <c r="F154" s="25">
        <f>871.112-262.34028</f>
        <v>608.77172</v>
      </c>
    </row>
    <row r="155" spans="1:8" ht="18.75" customHeight="1">
      <c r="A155" s="8"/>
      <c r="B155" s="20"/>
      <c r="C155" s="194" t="s">
        <v>108</v>
      </c>
      <c r="D155" s="195"/>
      <c r="E155" s="196"/>
      <c r="F155" s="26">
        <f>F15+F20+F56+F86+F91+F102+F111</f>
        <v>40113.322369999994</v>
      </c>
      <c r="G155" s="27" t="s">
        <v>370</v>
      </c>
      <c r="H155" s="28"/>
    </row>
  </sheetData>
  <sheetProtection/>
  <mergeCells count="152">
    <mergeCell ref="C27:E27"/>
    <mergeCell ref="E1:F1"/>
    <mergeCell ref="E2:F2"/>
    <mergeCell ref="E3:F3"/>
    <mergeCell ref="E4:F4"/>
    <mergeCell ref="C101:E101"/>
    <mergeCell ref="C14:E14"/>
    <mergeCell ref="C15:E15"/>
    <mergeCell ref="C16:E16"/>
    <mergeCell ref="C25:E25"/>
    <mergeCell ref="C106:E106"/>
    <mergeCell ref="E6:F6"/>
    <mergeCell ref="E7:F7"/>
    <mergeCell ref="E8:F8"/>
    <mergeCell ref="E9:F9"/>
    <mergeCell ref="A11:F11"/>
    <mergeCell ref="C13:E13"/>
    <mergeCell ref="C17:E17"/>
    <mergeCell ref="C18:E18"/>
    <mergeCell ref="C19:E19"/>
    <mergeCell ref="C26:E26"/>
    <mergeCell ref="C30:E30"/>
    <mergeCell ref="C31:E31"/>
    <mergeCell ref="C32:E32"/>
    <mergeCell ref="C20:E20"/>
    <mergeCell ref="C21:E21"/>
    <mergeCell ref="C22:E22"/>
    <mergeCell ref="C23:E23"/>
    <mergeCell ref="C24:E24"/>
    <mergeCell ref="C29:E29"/>
    <mergeCell ref="C28:E28"/>
    <mergeCell ref="C35:E35"/>
    <mergeCell ref="C36:E36"/>
    <mergeCell ref="C37:E37"/>
    <mergeCell ref="C38:E38"/>
    <mergeCell ref="C33:E33"/>
    <mergeCell ref="C34:E34"/>
    <mergeCell ref="C39:E39"/>
    <mergeCell ref="C40:E40"/>
    <mergeCell ref="C41:E41"/>
    <mergeCell ref="C42:E42"/>
    <mergeCell ref="C43:E43"/>
    <mergeCell ref="C44:E44"/>
    <mergeCell ref="C98:E98"/>
    <mergeCell ref="C65:E65"/>
    <mergeCell ref="C60:E60"/>
    <mergeCell ref="C67:E67"/>
    <mergeCell ref="C66:E66"/>
    <mergeCell ref="C74:E74"/>
    <mergeCell ref="C69:E69"/>
    <mergeCell ref="C70:E70"/>
    <mergeCell ref="C61:E61"/>
    <mergeCell ref="C62:E62"/>
    <mergeCell ref="C56:E56"/>
    <mergeCell ref="C57:E57"/>
    <mergeCell ref="C58:E58"/>
    <mergeCell ref="C59:E59"/>
    <mergeCell ref="C73:E73"/>
    <mergeCell ref="C52:E52"/>
    <mergeCell ref="C53:E53"/>
    <mergeCell ref="C54:E54"/>
    <mergeCell ref="C55:E55"/>
    <mergeCell ref="C68:E68"/>
    <mergeCell ref="C63:E63"/>
    <mergeCell ref="C71:E71"/>
    <mergeCell ref="C72:E72"/>
    <mergeCell ref="C64:E64"/>
    <mergeCell ref="C75:E75"/>
    <mergeCell ref="C76:E76"/>
    <mergeCell ref="C77:E77"/>
    <mergeCell ref="C78:E78"/>
    <mergeCell ref="C79:E79"/>
    <mergeCell ref="C80:E80"/>
    <mergeCell ref="C81:E81"/>
    <mergeCell ref="C91:E91"/>
    <mergeCell ref="C92:E92"/>
    <mergeCell ref="C86:E86"/>
    <mergeCell ref="C82:E82"/>
    <mergeCell ref="C83:E83"/>
    <mergeCell ref="C84:E84"/>
    <mergeCell ref="C85:E85"/>
    <mergeCell ref="C90:E90"/>
    <mergeCell ref="C119:E119"/>
    <mergeCell ref="C115:E115"/>
    <mergeCell ref="C97:E97"/>
    <mergeCell ref="C105:E105"/>
    <mergeCell ref="C104:E104"/>
    <mergeCell ref="C102:E102"/>
    <mergeCell ref="C100:E100"/>
    <mergeCell ref="C107:E107"/>
    <mergeCell ref="C108:E108"/>
    <mergeCell ref="C99:E99"/>
    <mergeCell ref="C140:E140"/>
    <mergeCell ref="C143:E143"/>
    <mergeCell ref="C144:E144"/>
    <mergeCell ref="C124:E124"/>
    <mergeCell ref="C125:E125"/>
    <mergeCell ref="C122:E122"/>
    <mergeCell ref="C123:E123"/>
    <mergeCell ref="C131:E131"/>
    <mergeCell ref="C132:E132"/>
    <mergeCell ref="C128:E128"/>
    <mergeCell ref="C47:E47"/>
    <mergeCell ref="C48:E48"/>
    <mergeCell ref="C49:E49"/>
    <mergeCell ref="C103:E103"/>
    <mergeCell ref="C116:E116"/>
    <mergeCell ref="C113:E113"/>
    <mergeCell ref="C114:E114"/>
    <mergeCell ref="C87:E87"/>
    <mergeCell ref="C88:E88"/>
    <mergeCell ref="C89:E89"/>
    <mergeCell ref="C155:E155"/>
    <mergeCell ref="C138:E138"/>
    <mergeCell ref="C142:E142"/>
    <mergeCell ref="C141:E141"/>
    <mergeCell ref="C148:E148"/>
    <mergeCell ref="C149:E149"/>
    <mergeCell ref="C150:E150"/>
    <mergeCell ref="C145:E145"/>
    <mergeCell ref="C146:E146"/>
    <mergeCell ref="C147:E147"/>
    <mergeCell ref="C133:E133"/>
    <mergeCell ref="C134:E134"/>
    <mergeCell ref="C139:E139"/>
    <mergeCell ref="C126:E126"/>
    <mergeCell ref="C127:E127"/>
    <mergeCell ref="C137:E137"/>
    <mergeCell ref="C129:E129"/>
    <mergeCell ref="C130:E130"/>
    <mergeCell ref="C135:E135"/>
    <mergeCell ref="C136:E136"/>
    <mergeCell ref="C121:E121"/>
    <mergeCell ref="C117:E117"/>
    <mergeCell ref="C93:E93"/>
    <mergeCell ref="C94:E94"/>
    <mergeCell ref="C95:E95"/>
    <mergeCell ref="C111:E111"/>
    <mergeCell ref="C112:E112"/>
    <mergeCell ref="C96:E96"/>
    <mergeCell ref="C110:E110"/>
    <mergeCell ref="C118:E118"/>
    <mergeCell ref="C109:E109"/>
    <mergeCell ref="C45:E45"/>
    <mergeCell ref="C46:E46"/>
    <mergeCell ref="C152:E152"/>
    <mergeCell ref="C154:E154"/>
    <mergeCell ref="C151:E151"/>
    <mergeCell ref="C153:E153"/>
    <mergeCell ref="C50:E50"/>
    <mergeCell ref="C51:E51"/>
    <mergeCell ref="C120:E1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0"/>
  <sheetViews>
    <sheetView zoomScalePageLayoutView="0" workbookViewId="0" topLeftCell="A208">
      <selection activeCell="H214" sqref="H214"/>
    </sheetView>
  </sheetViews>
  <sheetFormatPr defaultColWidth="9.140625" defaultRowHeight="15"/>
  <cols>
    <col min="1" max="1" width="5.00390625" style="0" customWidth="1"/>
    <col min="2" max="2" width="7.8515625" style="0" customWidth="1"/>
    <col min="3" max="3" width="13.28125" style="0" customWidth="1"/>
    <col min="4" max="4" width="5.140625" style="0" customWidth="1"/>
    <col min="5" max="6" width="9.140625" style="161" customWidth="1"/>
    <col min="7" max="7" width="25.28125" style="161" customWidth="1"/>
    <col min="8" max="8" width="9.57421875" style="0" customWidth="1"/>
    <col min="9" max="9" width="2.7109375" style="0" customWidth="1"/>
  </cols>
  <sheetData>
    <row r="1" spans="7:8" ht="15.75">
      <c r="G1" s="174" t="s">
        <v>439</v>
      </c>
      <c r="H1" s="174"/>
    </row>
    <row r="2" spans="7:8" ht="15.75">
      <c r="G2" s="174" t="s">
        <v>252</v>
      </c>
      <c r="H2" s="174"/>
    </row>
    <row r="3" spans="7:8" ht="15.75">
      <c r="G3" s="174" t="s">
        <v>253</v>
      </c>
      <c r="H3" s="174"/>
    </row>
    <row r="4" spans="7:8" ht="15.75">
      <c r="G4" s="175" t="s">
        <v>454</v>
      </c>
      <c r="H4" s="175"/>
    </row>
    <row r="6" spans="7:8" ht="15.75">
      <c r="G6" s="175" t="s">
        <v>456</v>
      </c>
      <c r="H6" s="175"/>
    </row>
    <row r="7" spans="7:8" ht="15.75">
      <c r="G7" s="175" t="s">
        <v>252</v>
      </c>
      <c r="H7" s="175"/>
    </row>
    <row r="8" spans="7:8" ht="15.75">
      <c r="G8" s="175" t="s">
        <v>425</v>
      </c>
      <c r="H8" s="175"/>
    </row>
    <row r="9" spans="7:8" ht="15.75">
      <c r="G9" s="175" t="s">
        <v>457</v>
      </c>
      <c r="H9" s="175"/>
    </row>
    <row r="11" spans="1:8" ht="37.5" customHeight="1">
      <c r="A11" s="209" t="s">
        <v>172</v>
      </c>
      <c r="B11" s="269"/>
      <c r="C11" s="269"/>
      <c r="D11" s="269"/>
      <c r="E11" s="269"/>
      <c r="F11" s="269"/>
      <c r="G11" s="269"/>
      <c r="H11" s="269"/>
    </row>
    <row r="13" spans="1:8" ht="21" customHeight="1">
      <c r="A13" s="8" t="s">
        <v>109</v>
      </c>
      <c r="B13" s="8" t="s">
        <v>110</v>
      </c>
      <c r="C13" s="4" t="s">
        <v>1</v>
      </c>
      <c r="D13" s="4" t="s">
        <v>2</v>
      </c>
      <c r="E13" s="227" t="s">
        <v>3</v>
      </c>
      <c r="F13" s="228"/>
      <c r="G13" s="229"/>
      <c r="H13" s="20" t="s">
        <v>0</v>
      </c>
    </row>
    <row r="14" spans="1:8" ht="15">
      <c r="A14" s="29">
        <v>1</v>
      </c>
      <c r="B14" s="29">
        <v>2</v>
      </c>
      <c r="C14" s="29">
        <v>3</v>
      </c>
      <c r="D14" s="29">
        <v>4</v>
      </c>
      <c r="E14" s="270">
        <v>5</v>
      </c>
      <c r="F14" s="271"/>
      <c r="G14" s="272"/>
      <c r="H14" s="29">
        <v>6</v>
      </c>
    </row>
    <row r="15" spans="1:8" ht="30" customHeight="1">
      <c r="A15" s="36">
        <v>763</v>
      </c>
      <c r="B15" s="37"/>
      <c r="C15" s="11"/>
      <c r="D15" s="12"/>
      <c r="E15" s="238" t="s">
        <v>122</v>
      </c>
      <c r="F15" s="239"/>
      <c r="G15" s="240"/>
      <c r="H15" s="38">
        <f>H16+H71+H78+H91+H103+H155+H170+H176</f>
        <v>39502.12237</v>
      </c>
    </row>
    <row r="16" spans="1:8" ht="16.5" customHeight="1">
      <c r="A16" s="36"/>
      <c r="B16" s="37" t="s">
        <v>123</v>
      </c>
      <c r="C16" s="11"/>
      <c r="D16" s="12"/>
      <c r="E16" s="219" t="s">
        <v>124</v>
      </c>
      <c r="F16" s="230"/>
      <c r="G16" s="231"/>
      <c r="H16" s="9">
        <f>H17+H30+H25</f>
        <v>3659.8420600000004</v>
      </c>
    </row>
    <row r="17" spans="1:8" ht="60.75" customHeight="1">
      <c r="A17" s="36"/>
      <c r="B17" s="37" t="s">
        <v>125</v>
      </c>
      <c r="C17" s="11"/>
      <c r="D17" s="12"/>
      <c r="E17" s="219" t="s">
        <v>126</v>
      </c>
      <c r="F17" s="230"/>
      <c r="G17" s="231"/>
      <c r="H17" s="9">
        <f>H18</f>
        <v>13.7</v>
      </c>
    </row>
    <row r="18" spans="1:8" ht="15" customHeight="1">
      <c r="A18" s="36"/>
      <c r="B18" s="37"/>
      <c r="C18" s="11" t="s">
        <v>82</v>
      </c>
      <c r="D18" s="12"/>
      <c r="E18" s="219" t="s">
        <v>83</v>
      </c>
      <c r="F18" s="230"/>
      <c r="G18" s="231"/>
      <c r="H18" s="9">
        <f>H19</f>
        <v>13.7</v>
      </c>
    </row>
    <row r="19" spans="1:8" ht="29.25" customHeight="1">
      <c r="A19" s="36"/>
      <c r="B19" s="37"/>
      <c r="C19" s="11" t="s">
        <v>84</v>
      </c>
      <c r="D19" s="12"/>
      <c r="E19" s="219" t="s">
        <v>85</v>
      </c>
      <c r="F19" s="230"/>
      <c r="G19" s="231"/>
      <c r="H19" s="9">
        <f>H20+H22</f>
        <v>13.7</v>
      </c>
    </row>
    <row r="20" spans="1:8" ht="30" customHeight="1">
      <c r="A20" s="36"/>
      <c r="B20" s="37"/>
      <c r="C20" s="11" t="s">
        <v>209</v>
      </c>
      <c r="D20" s="12"/>
      <c r="E20" s="219" t="s">
        <v>93</v>
      </c>
      <c r="F20" s="230"/>
      <c r="G20" s="231"/>
      <c r="H20" s="9">
        <f>H21</f>
        <v>4</v>
      </c>
    </row>
    <row r="21" spans="1:8" ht="44.25" customHeight="1">
      <c r="A21" s="36"/>
      <c r="B21" s="37"/>
      <c r="C21" s="11"/>
      <c r="D21" s="12">
        <v>200</v>
      </c>
      <c r="E21" s="219" t="s">
        <v>20</v>
      </c>
      <c r="F21" s="220"/>
      <c r="G21" s="221"/>
      <c r="H21" s="9">
        <v>4</v>
      </c>
    </row>
    <row r="22" spans="1:8" ht="94.5" customHeight="1">
      <c r="A22" s="36"/>
      <c r="B22" s="37"/>
      <c r="C22" s="11" t="s">
        <v>210</v>
      </c>
      <c r="D22" s="15"/>
      <c r="E22" s="219" t="s">
        <v>94</v>
      </c>
      <c r="F22" s="230"/>
      <c r="G22" s="231"/>
      <c r="H22" s="39">
        <f>H23+H24</f>
        <v>9.7</v>
      </c>
    </row>
    <row r="23" spans="1:8" ht="94.5" customHeight="1">
      <c r="A23" s="36"/>
      <c r="B23" s="37"/>
      <c r="C23" s="11"/>
      <c r="D23" s="20">
        <v>100</v>
      </c>
      <c r="E23" s="222" t="s">
        <v>87</v>
      </c>
      <c r="F23" s="223"/>
      <c r="G23" s="224"/>
      <c r="H23" s="39">
        <v>7.4865</v>
      </c>
    </row>
    <row r="24" spans="1:8" ht="47.25" customHeight="1">
      <c r="A24" s="36"/>
      <c r="B24" s="37"/>
      <c r="C24" s="11"/>
      <c r="D24" s="15">
        <v>200</v>
      </c>
      <c r="E24" s="219" t="s">
        <v>20</v>
      </c>
      <c r="F24" s="220"/>
      <c r="G24" s="221"/>
      <c r="H24" s="39">
        <f>9.7-7.4865</f>
        <v>2.213499999999999</v>
      </c>
    </row>
    <row r="25" spans="1:8" ht="33" customHeight="1">
      <c r="A25" s="36"/>
      <c r="B25" s="31" t="s">
        <v>170</v>
      </c>
      <c r="C25" s="8"/>
      <c r="D25" s="20"/>
      <c r="E25" s="273" t="s">
        <v>171</v>
      </c>
      <c r="F25" s="274"/>
      <c r="G25" s="275"/>
      <c r="H25" s="24">
        <f>H27</f>
        <v>410.3</v>
      </c>
    </row>
    <row r="26" spans="1:8" ht="18.75" customHeight="1">
      <c r="A26" s="36"/>
      <c r="B26" s="31"/>
      <c r="C26" s="11" t="s">
        <v>82</v>
      </c>
      <c r="D26" s="12"/>
      <c r="E26" s="219" t="s">
        <v>83</v>
      </c>
      <c r="F26" s="230"/>
      <c r="G26" s="231"/>
      <c r="H26" s="60">
        <v>410.3</v>
      </c>
    </row>
    <row r="27" spans="1:8" ht="30.75" customHeight="1">
      <c r="A27" s="36"/>
      <c r="B27" s="31"/>
      <c r="C27" s="11" t="s">
        <v>95</v>
      </c>
      <c r="D27" s="20"/>
      <c r="E27" s="227" t="s">
        <v>96</v>
      </c>
      <c r="F27" s="228"/>
      <c r="G27" s="229"/>
      <c r="H27" s="60">
        <f>H28</f>
        <v>410.3</v>
      </c>
    </row>
    <row r="28" spans="1:8" ht="30" customHeight="1">
      <c r="A28" s="36"/>
      <c r="B28" s="31"/>
      <c r="C28" s="8" t="s">
        <v>224</v>
      </c>
      <c r="D28" s="59"/>
      <c r="E28" s="268" t="s">
        <v>169</v>
      </c>
      <c r="F28" s="265"/>
      <c r="G28" s="266"/>
      <c r="H28" s="60">
        <f>H29</f>
        <v>410.3</v>
      </c>
    </row>
    <row r="29" spans="1:8" ht="19.5" customHeight="1">
      <c r="A29" s="36"/>
      <c r="B29" s="31"/>
      <c r="C29" s="8"/>
      <c r="D29" s="59">
        <v>800</v>
      </c>
      <c r="E29" s="227" t="s">
        <v>56</v>
      </c>
      <c r="F29" s="265"/>
      <c r="G29" s="266"/>
      <c r="H29" s="20">
        <v>410.3</v>
      </c>
    </row>
    <row r="30" spans="1:8" ht="16.5" customHeight="1">
      <c r="A30" s="36"/>
      <c r="B30" s="37" t="s">
        <v>127</v>
      </c>
      <c r="C30" s="11"/>
      <c r="D30" s="12"/>
      <c r="E30" s="219" t="s">
        <v>128</v>
      </c>
      <c r="F30" s="230"/>
      <c r="G30" s="231"/>
      <c r="H30" s="9">
        <f>H38+H62+H67+H31</f>
        <v>3235.8420600000004</v>
      </c>
    </row>
    <row r="31" spans="1:8" ht="63" customHeight="1">
      <c r="A31" s="36"/>
      <c r="B31" s="37"/>
      <c r="C31" s="8" t="s">
        <v>13</v>
      </c>
      <c r="D31" s="12"/>
      <c r="E31" s="246" t="s">
        <v>230</v>
      </c>
      <c r="F31" s="247"/>
      <c r="G31" s="248"/>
      <c r="H31" s="9">
        <f>H32</f>
        <v>104.39999999999999</v>
      </c>
    </row>
    <row r="32" spans="1:8" ht="45.75" customHeight="1">
      <c r="A32" s="36"/>
      <c r="B32" s="37"/>
      <c r="C32" s="11" t="s">
        <v>14</v>
      </c>
      <c r="D32" s="12"/>
      <c r="E32" s="219" t="s">
        <v>15</v>
      </c>
      <c r="F32" s="236"/>
      <c r="G32" s="237"/>
      <c r="H32" s="9">
        <f>H33</f>
        <v>104.39999999999999</v>
      </c>
    </row>
    <row r="33" spans="1:8" ht="30.75" customHeight="1">
      <c r="A33" s="36"/>
      <c r="B33" s="37"/>
      <c r="C33" s="11" t="s">
        <v>177</v>
      </c>
      <c r="D33" s="12"/>
      <c r="E33" s="219" t="s">
        <v>194</v>
      </c>
      <c r="F33" s="230"/>
      <c r="G33" s="231"/>
      <c r="H33" s="9">
        <f>H34+H36</f>
        <v>104.39999999999999</v>
      </c>
    </row>
    <row r="34" spans="1:8" ht="31.5" customHeight="1">
      <c r="A34" s="36"/>
      <c r="B34" s="37"/>
      <c r="C34" s="11" t="s">
        <v>176</v>
      </c>
      <c r="D34" s="12"/>
      <c r="E34" s="219" t="s">
        <v>175</v>
      </c>
      <c r="F34" s="230"/>
      <c r="G34" s="231"/>
      <c r="H34" s="9">
        <f>H35</f>
        <v>19.799999999999997</v>
      </c>
    </row>
    <row r="35" spans="1:8" ht="46.5" customHeight="1">
      <c r="A35" s="36"/>
      <c r="B35" s="37"/>
      <c r="C35" s="11"/>
      <c r="D35" s="12">
        <v>200</v>
      </c>
      <c r="E35" s="219" t="s">
        <v>20</v>
      </c>
      <c r="F35" s="230"/>
      <c r="G35" s="231"/>
      <c r="H35" s="9">
        <f>100-80.2</f>
        <v>19.799999999999997</v>
      </c>
    </row>
    <row r="36" spans="1:8" ht="28.5" customHeight="1">
      <c r="A36" s="36"/>
      <c r="B36" s="37"/>
      <c r="C36" s="11" t="s">
        <v>246</v>
      </c>
      <c r="D36" s="12"/>
      <c r="E36" s="216" t="s">
        <v>245</v>
      </c>
      <c r="F36" s="217"/>
      <c r="G36" s="218"/>
      <c r="H36" s="9">
        <f>H37</f>
        <v>84.6</v>
      </c>
    </row>
    <row r="37" spans="1:8" ht="43.5" customHeight="1">
      <c r="A37" s="36"/>
      <c r="B37" s="37"/>
      <c r="C37" s="11"/>
      <c r="D37" s="12">
        <v>200</v>
      </c>
      <c r="E37" s="216" t="s">
        <v>20</v>
      </c>
      <c r="F37" s="217"/>
      <c r="G37" s="218"/>
      <c r="H37" s="9">
        <f>100-15.4</f>
        <v>84.6</v>
      </c>
    </row>
    <row r="38" spans="1:8" ht="45.75" customHeight="1">
      <c r="A38" s="11"/>
      <c r="B38" s="34"/>
      <c r="C38" s="11" t="s">
        <v>43</v>
      </c>
      <c r="D38" s="12"/>
      <c r="E38" s="219" t="s">
        <v>221</v>
      </c>
      <c r="F38" s="230"/>
      <c r="G38" s="231"/>
      <c r="H38" s="9">
        <f>H39+H51</f>
        <v>3092.4420600000003</v>
      </c>
    </row>
    <row r="39" spans="1:8" ht="30" customHeight="1">
      <c r="A39" s="11"/>
      <c r="B39" s="34"/>
      <c r="C39" s="11" t="s">
        <v>45</v>
      </c>
      <c r="D39" s="12"/>
      <c r="E39" s="219" t="s">
        <v>46</v>
      </c>
      <c r="F39" s="220"/>
      <c r="G39" s="221"/>
      <c r="H39" s="9">
        <f>H40+H45+H48</f>
        <v>2890.33982</v>
      </c>
    </row>
    <row r="40" spans="1:8" ht="30" customHeight="1">
      <c r="A40" s="11"/>
      <c r="B40" s="34"/>
      <c r="C40" s="11" t="s">
        <v>47</v>
      </c>
      <c r="D40" s="12"/>
      <c r="E40" s="219" t="s">
        <v>48</v>
      </c>
      <c r="F40" s="220"/>
      <c r="G40" s="221"/>
      <c r="H40" s="40">
        <f>H43+H41</f>
        <v>256.49181999999996</v>
      </c>
    </row>
    <row r="41" spans="1:8" ht="31.5" customHeight="1">
      <c r="A41" s="11"/>
      <c r="B41" s="34"/>
      <c r="C41" s="11" t="s">
        <v>49</v>
      </c>
      <c r="D41" s="12"/>
      <c r="E41" s="219" t="s">
        <v>50</v>
      </c>
      <c r="F41" s="230"/>
      <c r="G41" s="231"/>
      <c r="H41" s="40">
        <f>H42</f>
        <v>253.09181999999998</v>
      </c>
    </row>
    <row r="42" spans="1:8" ht="45" customHeight="1">
      <c r="A42" s="8"/>
      <c r="B42" s="33"/>
      <c r="C42" s="11"/>
      <c r="D42" s="12">
        <v>200</v>
      </c>
      <c r="E42" s="219" t="s">
        <v>20</v>
      </c>
      <c r="F42" s="220"/>
      <c r="G42" s="221"/>
      <c r="H42" s="40">
        <f>150+120.17467-17.08285</f>
        <v>253.09181999999998</v>
      </c>
    </row>
    <row r="43" spans="1:8" ht="18" customHeight="1">
      <c r="A43" s="8"/>
      <c r="B43" s="33"/>
      <c r="C43" s="8" t="s">
        <v>216</v>
      </c>
      <c r="D43" s="20"/>
      <c r="E43" s="222" t="s">
        <v>51</v>
      </c>
      <c r="F43" s="225"/>
      <c r="G43" s="226"/>
      <c r="H43" s="41">
        <f>H44</f>
        <v>3.4</v>
      </c>
    </row>
    <row r="44" spans="1:8" ht="44.25" customHeight="1">
      <c r="A44" s="8"/>
      <c r="B44" s="33"/>
      <c r="C44" s="8"/>
      <c r="D44" s="20">
        <v>200</v>
      </c>
      <c r="E44" s="222" t="s">
        <v>20</v>
      </c>
      <c r="F44" s="225"/>
      <c r="G44" s="226"/>
      <c r="H44" s="41">
        <v>3.4</v>
      </c>
    </row>
    <row r="45" spans="1:8" ht="29.25" customHeight="1">
      <c r="A45" s="8"/>
      <c r="B45" s="33"/>
      <c r="C45" s="8" t="s">
        <v>52</v>
      </c>
      <c r="D45" s="20"/>
      <c r="E45" s="222" t="s">
        <v>53</v>
      </c>
      <c r="F45" s="225"/>
      <c r="G45" s="226"/>
      <c r="H45" s="41">
        <f>H46</f>
        <v>2574.688</v>
      </c>
    </row>
    <row r="46" spans="1:8" ht="139.5" customHeight="1">
      <c r="A46" s="8"/>
      <c r="B46" s="33"/>
      <c r="C46" s="11" t="s">
        <v>54</v>
      </c>
      <c r="D46" s="12"/>
      <c r="E46" s="219" t="s">
        <v>55</v>
      </c>
      <c r="F46" s="230"/>
      <c r="G46" s="231"/>
      <c r="H46" s="9">
        <f>H47</f>
        <v>2574.688</v>
      </c>
    </row>
    <row r="47" spans="1:8" ht="15" customHeight="1">
      <c r="A47" s="8"/>
      <c r="B47" s="33"/>
      <c r="C47" s="11"/>
      <c r="D47" s="12">
        <v>800</v>
      </c>
      <c r="E47" s="222" t="s">
        <v>56</v>
      </c>
      <c r="F47" s="225"/>
      <c r="G47" s="226"/>
      <c r="H47" s="9">
        <f>1300+831.32+443.368</f>
        <v>2574.688</v>
      </c>
    </row>
    <row r="48" spans="1:8" ht="45.75" customHeight="1">
      <c r="A48" s="8"/>
      <c r="B48" s="33"/>
      <c r="C48" s="8" t="s">
        <v>57</v>
      </c>
      <c r="D48" s="20"/>
      <c r="E48" s="222" t="s">
        <v>58</v>
      </c>
      <c r="F48" s="225"/>
      <c r="G48" s="226"/>
      <c r="H48" s="41">
        <f>H49</f>
        <v>59.16</v>
      </c>
    </row>
    <row r="49" spans="1:8" ht="48.75" customHeight="1">
      <c r="A49" s="8"/>
      <c r="B49" s="33"/>
      <c r="C49" s="11" t="s">
        <v>165</v>
      </c>
      <c r="D49" s="12"/>
      <c r="E49" s="219" t="s">
        <v>59</v>
      </c>
      <c r="F49" s="220"/>
      <c r="G49" s="221"/>
      <c r="H49" s="40">
        <f>H50</f>
        <v>59.16</v>
      </c>
    </row>
    <row r="50" spans="1:8" ht="45" customHeight="1">
      <c r="A50" s="8"/>
      <c r="B50" s="33"/>
      <c r="C50" s="11"/>
      <c r="D50" s="12">
        <v>200</v>
      </c>
      <c r="E50" s="219" t="s">
        <v>20</v>
      </c>
      <c r="F50" s="220"/>
      <c r="G50" s="221"/>
      <c r="H50" s="40">
        <f>62.4-3.24</f>
        <v>59.16</v>
      </c>
    </row>
    <row r="51" spans="1:8" ht="31.5" customHeight="1">
      <c r="A51" s="8"/>
      <c r="B51" s="33"/>
      <c r="C51" s="8" t="s">
        <v>63</v>
      </c>
      <c r="D51" s="20"/>
      <c r="E51" s="222" t="s">
        <v>64</v>
      </c>
      <c r="F51" s="225"/>
      <c r="G51" s="226"/>
      <c r="H51" s="41">
        <f>H52+H57</f>
        <v>202.10224000000002</v>
      </c>
    </row>
    <row r="52" spans="1:8" ht="48" customHeight="1">
      <c r="A52" s="8"/>
      <c r="B52" s="33"/>
      <c r="C52" s="8" t="s">
        <v>65</v>
      </c>
      <c r="D52" s="20"/>
      <c r="E52" s="222" t="s">
        <v>66</v>
      </c>
      <c r="F52" s="225"/>
      <c r="G52" s="226"/>
      <c r="H52" s="41">
        <f>H53+H55</f>
        <v>52.4</v>
      </c>
    </row>
    <row r="53" spans="1:8" ht="66.75" customHeight="1">
      <c r="A53" s="8"/>
      <c r="B53" s="33"/>
      <c r="C53" s="8" t="s">
        <v>68</v>
      </c>
      <c r="D53" s="20"/>
      <c r="E53" s="222" t="s">
        <v>67</v>
      </c>
      <c r="F53" s="225"/>
      <c r="G53" s="226"/>
      <c r="H53" s="41">
        <f>H54</f>
        <v>36</v>
      </c>
    </row>
    <row r="54" spans="1:8" ht="45.75" customHeight="1">
      <c r="A54" s="8"/>
      <c r="B54" s="33"/>
      <c r="C54" s="8"/>
      <c r="D54" s="20">
        <v>200</v>
      </c>
      <c r="E54" s="222" t="s">
        <v>20</v>
      </c>
      <c r="F54" s="225"/>
      <c r="G54" s="226"/>
      <c r="H54" s="42">
        <v>36</v>
      </c>
    </row>
    <row r="55" spans="1:8" ht="32.25" customHeight="1">
      <c r="A55" s="8"/>
      <c r="B55" s="33"/>
      <c r="C55" s="8" t="s">
        <v>236</v>
      </c>
      <c r="D55" s="20"/>
      <c r="E55" s="222" t="s">
        <v>69</v>
      </c>
      <c r="F55" s="225"/>
      <c r="G55" s="226"/>
      <c r="H55" s="41">
        <f>H56</f>
        <v>16.4</v>
      </c>
    </row>
    <row r="56" spans="1:8" ht="30.75" customHeight="1">
      <c r="A56" s="8"/>
      <c r="B56" s="33"/>
      <c r="C56" s="8"/>
      <c r="D56" s="20">
        <v>200</v>
      </c>
      <c r="E56" s="222" t="s">
        <v>20</v>
      </c>
      <c r="F56" s="225"/>
      <c r="G56" s="226"/>
      <c r="H56" s="42">
        <v>16.4</v>
      </c>
    </row>
    <row r="57" spans="1:8" ht="31.5" customHeight="1">
      <c r="A57" s="8"/>
      <c r="B57" s="33"/>
      <c r="C57" s="8" t="s">
        <v>70</v>
      </c>
      <c r="D57" s="20"/>
      <c r="E57" s="222" t="s">
        <v>222</v>
      </c>
      <c r="F57" s="225"/>
      <c r="G57" s="226"/>
      <c r="H57" s="41">
        <f>H58+H60</f>
        <v>149.70224000000002</v>
      </c>
    </row>
    <row r="58" spans="1:8" ht="63.75" customHeight="1">
      <c r="A58" s="8"/>
      <c r="B58" s="33"/>
      <c r="C58" s="8" t="s">
        <v>237</v>
      </c>
      <c r="D58" s="20"/>
      <c r="E58" s="222" t="s">
        <v>71</v>
      </c>
      <c r="F58" s="225"/>
      <c r="G58" s="226"/>
      <c r="H58" s="41">
        <f>H59</f>
        <v>140.70224000000002</v>
      </c>
    </row>
    <row r="59" spans="1:8" ht="45.75" customHeight="1">
      <c r="A59" s="8"/>
      <c r="B59" s="33"/>
      <c r="C59" s="8"/>
      <c r="D59" s="20">
        <v>200</v>
      </c>
      <c r="E59" s="222" t="s">
        <v>20</v>
      </c>
      <c r="F59" s="225"/>
      <c r="G59" s="226"/>
      <c r="H59" s="41">
        <f>70+48.5275+6+16.17474</f>
        <v>140.70224000000002</v>
      </c>
    </row>
    <row r="60" spans="1:8" ht="29.25" customHeight="1">
      <c r="A60" s="8"/>
      <c r="B60" s="33"/>
      <c r="C60" s="8" t="s">
        <v>238</v>
      </c>
      <c r="D60" s="20"/>
      <c r="E60" s="222" t="s">
        <v>72</v>
      </c>
      <c r="F60" s="225"/>
      <c r="G60" s="226"/>
      <c r="H60" s="42">
        <f>H61</f>
        <v>9</v>
      </c>
    </row>
    <row r="61" spans="1:8" ht="45.75" customHeight="1">
      <c r="A61" s="8"/>
      <c r="B61" s="33"/>
      <c r="C61" s="8"/>
      <c r="D61" s="20">
        <v>200</v>
      </c>
      <c r="E61" s="222" t="s">
        <v>20</v>
      </c>
      <c r="F61" s="225"/>
      <c r="G61" s="226"/>
      <c r="H61" s="41">
        <f>4+5</f>
        <v>9</v>
      </c>
    </row>
    <row r="62" spans="1:8" ht="48.75" customHeight="1">
      <c r="A62" s="8"/>
      <c r="B62" s="33"/>
      <c r="C62" s="11" t="s">
        <v>77</v>
      </c>
      <c r="D62" s="12"/>
      <c r="E62" s="216" t="s">
        <v>206</v>
      </c>
      <c r="F62" s="217"/>
      <c r="G62" s="218"/>
      <c r="H62" s="41">
        <f>H63</f>
        <v>2</v>
      </c>
    </row>
    <row r="63" spans="1:8" ht="47.25" customHeight="1">
      <c r="A63" s="8"/>
      <c r="B63" s="33"/>
      <c r="C63" s="11" t="s">
        <v>178</v>
      </c>
      <c r="D63" s="15"/>
      <c r="E63" s="227" t="s">
        <v>208</v>
      </c>
      <c r="F63" s="228"/>
      <c r="G63" s="229"/>
      <c r="H63" s="41">
        <f>H64</f>
        <v>2</v>
      </c>
    </row>
    <row r="64" spans="1:8" ht="44.25" customHeight="1">
      <c r="A64" s="8"/>
      <c r="B64" s="33"/>
      <c r="C64" s="11" t="s">
        <v>179</v>
      </c>
      <c r="D64" s="15"/>
      <c r="E64" s="216" t="s">
        <v>239</v>
      </c>
      <c r="F64" s="217"/>
      <c r="G64" s="218"/>
      <c r="H64" s="41">
        <f>H65</f>
        <v>2</v>
      </c>
    </row>
    <row r="65" spans="1:8" ht="64.5" customHeight="1">
      <c r="A65" s="8"/>
      <c r="B65" s="33"/>
      <c r="C65" s="11" t="s">
        <v>212</v>
      </c>
      <c r="D65" s="15"/>
      <c r="E65" s="216" t="s">
        <v>105</v>
      </c>
      <c r="F65" s="217"/>
      <c r="G65" s="218"/>
      <c r="H65" s="25">
        <f>H66</f>
        <v>2</v>
      </c>
    </row>
    <row r="66" spans="1:8" ht="46.5" customHeight="1">
      <c r="A66" s="8"/>
      <c r="B66" s="33"/>
      <c r="C66" s="11"/>
      <c r="D66" s="15">
        <v>200</v>
      </c>
      <c r="E66" s="216" t="s">
        <v>20</v>
      </c>
      <c r="F66" s="217"/>
      <c r="G66" s="218"/>
      <c r="H66" s="25">
        <v>2</v>
      </c>
    </row>
    <row r="67" spans="1:8" ht="15.75" customHeight="1">
      <c r="A67" s="8"/>
      <c r="B67" s="33"/>
      <c r="C67" s="8" t="s">
        <v>82</v>
      </c>
      <c r="D67" s="20"/>
      <c r="E67" s="255" t="s">
        <v>83</v>
      </c>
      <c r="F67" s="260"/>
      <c r="G67" s="261"/>
      <c r="H67" s="43">
        <f>H68</f>
        <v>37</v>
      </c>
    </row>
    <row r="68" spans="1:8" ht="30.75" customHeight="1">
      <c r="A68" s="8"/>
      <c r="B68" s="33"/>
      <c r="C68" s="8" t="s">
        <v>84</v>
      </c>
      <c r="D68" s="20"/>
      <c r="E68" s="222" t="s">
        <v>85</v>
      </c>
      <c r="F68" s="223"/>
      <c r="G68" s="224"/>
      <c r="H68" s="43">
        <f>H69</f>
        <v>37</v>
      </c>
    </row>
    <row r="69" spans="1:8" ht="31.5" customHeight="1">
      <c r="A69" s="11"/>
      <c r="B69" s="34"/>
      <c r="C69" s="11" t="s">
        <v>247</v>
      </c>
      <c r="D69" s="12"/>
      <c r="E69" s="219" t="s">
        <v>88</v>
      </c>
      <c r="F69" s="230"/>
      <c r="G69" s="231"/>
      <c r="H69" s="40">
        <f>H70</f>
        <v>37</v>
      </c>
    </row>
    <row r="70" spans="1:8" ht="18" customHeight="1">
      <c r="A70" s="11"/>
      <c r="B70" s="34"/>
      <c r="C70" s="11"/>
      <c r="D70" s="12">
        <v>800</v>
      </c>
      <c r="E70" s="219" t="s">
        <v>56</v>
      </c>
      <c r="F70" s="220"/>
      <c r="G70" s="221"/>
      <c r="H70" s="40">
        <v>37</v>
      </c>
    </row>
    <row r="71" spans="1:8" ht="16.5" customHeight="1">
      <c r="A71" s="8"/>
      <c r="B71" s="32" t="s">
        <v>130</v>
      </c>
      <c r="C71" s="11"/>
      <c r="D71" s="15"/>
      <c r="E71" s="219" t="s">
        <v>131</v>
      </c>
      <c r="F71" s="230"/>
      <c r="G71" s="231"/>
      <c r="H71" s="39">
        <f>H72</f>
        <v>407.2</v>
      </c>
    </row>
    <row r="72" spans="1:8" ht="15.75" customHeight="1">
      <c r="A72" s="8"/>
      <c r="B72" s="32" t="s">
        <v>132</v>
      </c>
      <c r="C72" s="11"/>
      <c r="D72" s="15"/>
      <c r="E72" s="219" t="s">
        <v>133</v>
      </c>
      <c r="F72" s="230"/>
      <c r="G72" s="231"/>
      <c r="H72" s="39">
        <f>H75</f>
        <v>407.2</v>
      </c>
    </row>
    <row r="73" spans="1:8" ht="15.75" customHeight="1">
      <c r="A73" s="8"/>
      <c r="B73" s="32"/>
      <c r="C73" s="11" t="s">
        <v>82</v>
      </c>
      <c r="D73" s="15"/>
      <c r="E73" s="255" t="s">
        <v>83</v>
      </c>
      <c r="F73" s="260"/>
      <c r="G73" s="261"/>
      <c r="H73" s="39">
        <f>H74</f>
        <v>407.2</v>
      </c>
    </row>
    <row r="74" spans="1:8" ht="31.5" customHeight="1">
      <c r="A74" s="8"/>
      <c r="B74" s="32"/>
      <c r="C74" s="11" t="s">
        <v>84</v>
      </c>
      <c r="D74" s="15"/>
      <c r="E74" s="222" t="s">
        <v>85</v>
      </c>
      <c r="F74" s="223"/>
      <c r="G74" s="224"/>
      <c r="H74" s="39">
        <f>H75</f>
        <v>407.2</v>
      </c>
    </row>
    <row r="75" spans="1:8" ht="45" customHeight="1">
      <c r="A75" s="8"/>
      <c r="B75" s="33"/>
      <c r="C75" s="20" t="s">
        <v>91</v>
      </c>
      <c r="D75" s="20"/>
      <c r="E75" s="241" t="s">
        <v>92</v>
      </c>
      <c r="F75" s="262"/>
      <c r="G75" s="263"/>
      <c r="H75" s="41">
        <f>H76+H77</f>
        <v>407.2</v>
      </c>
    </row>
    <row r="76" spans="1:8" ht="95.25" customHeight="1">
      <c r="A76" s="8"/>
      <c r="B76" s="33"/>
      <c r="C76" s="8"/>
      <c r="D76" s="20">
        <v>100</v>
      </c>
      <c r="E76" s="222" t="s">
        <v>87</v>
      </c>
      <c r="F76" s="223"/>
      <c r="G76" s="224"/>
      <c r="H76" s="40">
        <f>375.5+11.7+4+12.19078</f>
        <v>403.39078</v>
      </c>
    </row>
    <row r="77" spans="1:8" ht="47.25" customHeight="1">
      <c r="A77" s="8"/>
      <c r="B77" s="33"/>
      <c r="C77" s="8"/>
      <c r="D77" s="20">
        <v>200</v>
      </c>
      <c r="E77" s="222" t="s">
        <v>20</v>
      </c>
      <c r="F77" s="225"/>
      <c r="G77" s="226"/>
      <c r="H77" s="40">
        <f>20-4-12.19078</f>
        <v>3.80922</v>
      </c>
    </row>
    <row r="78" spans="1:8" ht="33" customHeight="1">
      <c r="A78" s="8"/>
      <c r="B78" s="32" t="s">
        <v>134</v>
      </c>
      <c r="C78" s="8"/>
      <c r="D78" s="20"/>
      <c r="E78" s="222" t="s">
        <v>135</v>
      </c>
      <c r="F78" s="223"/>
      <c r="G78" s="224"/>
      <c r="H78" s="41">
        <f>H85+H79</f>
        <v>362.9</v>
      </c>
    </row>
    <row r="79" spans="1:8" ht="17.25" customHeight="1">
      <c r="A79" s="8"/>
      <c r="B79" s="32" t="s">
        <v>150</v>
      </c>
      <c r="C79" s="8"/>
      <c r="D79" s="20"/>
      <c r="E79" s="222" t="s">
        <v>151</v>
      </c>
      <c r="F79" s="223"/>
      <c r="G79" s="224"/>
      <c r="H79" s="41">
        <f>H80</f>
        <v>180</v>
      </c>
    </row>
    <row r="80" spans="1:8" ht="48.75" customHeight="1">
      <c r="A80" s="8"/>
      <c r="B80" s="32"/>
      <c r="C80" s="8" t="s">
        <v>77</v>
      </c>
      <c r="D80" s="52"/>
      <c r="E80" s="222" t="s">
        <v>78</v>
      </c>
      <c r="F80" s="258"/>
      <c r="G80" s="259"/>
      <c r="H80" s="41">
        <f>H81</f>
        <v>180</v>
      </c>
    </row>
    <row r="81" spans="1:8" ht="64.5" customHeight="1">
      <c r="A81" s="8"/>
      <c r="B81" s="33"/>
      <c r="C81" s="8" t="s">
        <v>79</v>
      </c>
      <c r="D81" s="52"/>
      <c r="E81" s="222" t="s">
        <v>80</v>
      </c>
      <c r="F81" s="251"/>
      <c r="G81" s="252"/>
      <c r="H81" s="41">
        <f>H82</f>
        <v>180</v>
      </c>
    </row>
    <row r="82" spans="1:8" ht="62.25" customHeight="1">
      <c r="A82" s="8"/>
      <c r="B82" s="33"/>
      <c r="C82" s="8" t="s">
        <v>166</v>
      </c>
      <c r="D82" s="20"/>
      <c r="E82" s="222" t="s">
        <v>251</v>
      </c>
      <c r="F82" s="225"/>
      <c r="G82" s="226"/>
      <c r="H82" s="41">
        <f>H83</f>
        <v>180</v>
      </c>
    </row>
    <row r="83" spans="1:8" ht="49.5" customHeight="1">
      <c r="A83" s="8"/>
      <c r="B83" s="33"/>
      <c r="C83" s="8" t="s">
        <v>167</v>
      </c>
      <c r="D83" s="20"/>
      <c r="E83" s="222" t="s">
        <v>81</v>
      </c>
      <c r="F83" s="225"/>
      <c r="G83" s="226"/>
      <c r="H83" s="41">
        <f>H84</f>
        <v>180</v>
      </c>
    </row>
    <row r="84" spans="1:8" ht="45.75" customHeight="1">
      <c r="A84" s="8"/>
      <c r="B84" s="33"/>
      <c r="C84" s="8"/>
      <c r="D84" s="20">
        <v>600</v>
      </c>
      <c r="E84" s="219" t="s">
        <v>11</v>
      </c>
      <c r="F84" s="220"/>
      <c r="G84" s="221"/>
      <c r="H84" s="41">
        <v>180</v>
      </c>
    </row>
    <row r="85" spans="1:8" ht="48" customHeight="1">
      <c r="A85" s="8"/>
      <c r="B85" s="32" t="s">
        <v>136</v>
      </c>
      <c r="C85" s="8"/>
      <c r="D85" s="20"/>
      <c r="E85" s="222" t="s">
        <v>137</v>
      </c>
      <c r="F85" s="223"/>
      <c r="G85" s="224"/>
      <c r="H85" s="41">
        <f>H86</f>
        <v>182.89999999999998</v>
      </c>
    </row>
    <row r="86" spans="1:8" ht="47.25" customHeight="1">
      <c r="A86" s="8"/>
      <c r="B86" s="33"/>
      <c r="C86" s="11" t="s">
        <v>77</v>
      </c>
      <c r="D86" s="12"/>
      <c r="E86" s="216" t="s">
        <v>206</v>
      </c>
      <c r="F86" s="217"/>
      <c r="G86" s="218"/>
      <c r="H86" s="41">
        <f>H87</f>
        <v>182.89999999999998</v>
      </c>
    </row>
    <row r="87" spans="1:8" ht="47.25" customHeight="1">
      <c r="A87" s="8"/>
      <c r="B87" s="33"/>
      <c r="C87" s="11" t="s">
        <v>178</v>
      </c>
      <c r="D87" s="15"/>
      <c r="E87" s="227" t="s">
        <v>208</v>
      </c>
      <c r="F87" s="228"/>
      <c r="G87" s="229"/>
      <c r="H87" s="9">
        <f>H88</f>
        <v>182.89999999999998</v>
      </c>
    </row>
    <row r="88" spans="1:8" ht="47.25" customHeight="1">
      <c r="A88" s="8"/>
      <c r="B88" s="33"/>
      <c r="C88" s="11" t="s">
        <v>179</v>
      </c>
      <c r="D88" s="15"/>
      <c r="E88" s="216" t="s">
        <v>239</v>
      </c>
      <c r="F88" s="217"/>
      <c r="G88" s="218"/>
      <c r="H88" s="9">
        <f>H89</f>
        <v>182.89999999999998</v>
      </c>
    </row>
    <row r="89" spans="1:8" ht="65.25" customHeight="1">
      <c r="A89" s="8"/>
      <c r="B89" s="33"/>
      <c r="C89" s="11" t="s">
        <v>180</v>
      </c>
      <c r="D89" s="15"/>
      <c r="E89" s="216" t="s">
        <v>181</v>
      </c>
      <c r="F89" s="217"/>
      <c r="G89" s="218"/>
      <c r="H89" s="9">
        <f>H90</f>
        <v>182.89999999999998</v>
      </c>
    </row>
    <row r="90" spans="1:8" ht="33" customHeight="1">
      <c r="A90" s="8"/>
      <c r="B90" s="33"/>
      <c r="C90" s="11"/>
      <c r="D90" s="23">
        <v>300</v>
      </c>
      <c r="E90" s="264" t="s">
        <v>102</v>
      </c>
      <c r="F90" s="228"/>
      <c r="G90" s="229"/>
      <c r="H90" s="25">
        <f>68.6+114.3</f>
        <v>182.89999999999998</v>
      </c>
    </row>
    <row r="91" spans="1:8" ht="15.75" customHeight="1">
      <c r="A91" s="8"/>
      <c r="B91" s="32" t="s">
        <v>111</v>
      </c>
      <c r="C91" s="8"/>
      <c r="D91" s="12"/>
      <c r="E91" s="222" t="s">
        <v>112</v>
      </c>
      <c r="F91" s="223"/>
      <c r="G91" s="224"/>
      <c r="H91" s="44">
        <f>H92</f>
        <v>10623.37688</v>
      </c>
    </row>
    <row r="92" spans="1:8" ht="15.75" customHeight="1">
      <c r="A92" s="8"/>
      <c r="B92" s="32" t="s">
        <v>113</v>
      </c>
      <c r="C92" s="8"/>
      <c r="D92" s="12"/>
      <c r="E92" s="222" t="s">
        <v>114</v>
      </c>
      <c r="F92" s="223"/>
      <c r="G92" s="224"/>
      <c r="H92" s="44">
        <f>H93</f>
        <v>10623.37688</v>
      </c>
    </row>
    <row r="93" spans="1:8" ht="63.75" customHeight="1">
      <c r="A93" s="8"/>
      <c r="B93" s="33"/>
      <c r="C93" s="8" t="s">
        <v>13</v>
      </c>
      <c r="D93" s="12"/>
      <c r="E93" s="222" t="s">
        <v>115</v>
      </c>
      <c r="F93" s="258"/>
      <c r="G93" s="259"/>
      <c r="H93" s="44">
        <f>H94</f>
        <v>10623.37688</v>
      </c>
    </row>
    <row r="94" spans="1:8" ht="45.75" customHeight="1">
      <c r="A94" s="8"/>
      <c r="B94" s="33"/>
      <c r="C94" s="11" t="s">
        <v>14</v>
      </c>
      <c r="D94" s="12"/>
      <c r="E94" s="219" t="s">
        <v>15</v>
      </c>
      <c r="F94" s="236"/>
      <c r="G94" s="237"/>
      <c r="H94" s="44">
        <f>H95</f>
        <v>10623.37688</v>
      </c>
    </row>
    <row r="95" spans="1:8" ht="48" customHeight="1">
      <c r="A95" s="8"/>
      <c r="B95" s="33"/>
      <c r="C95" s="13" t="s">
        <v>16</v>
      </c>
      <c r="D95" s="12"/>
      <c r="E95" s="219" t="s">
        <v>17</v>
      </c>
      <c r="F95" s="220"/>
      <c r="G95" s="221"/>
      <c r="H95" s="44">
        <f>H98+H96+H101</f>
        <v>10623.37688</v>
      </c>
    </row>
    <row r="96" spans="1:8" ht="21" customHeight="1">
      <c r="A96" s="8"/>
      <c r="B96" s="33"/>
      <c r="C96" s="11" t="s">
        <v>18</v>
      </c>
      <c r="D96" s="12"/>
      <c r="E96" s="219" t="s">
        <v>19</v>
      </c>
      <c r="F96" s="230"/>
      <c r="G96" s="231"/>
      <c r="H96" s="39">
        <f>H97</f>
        <v>6425</v>
      </c>
    </row>
    <row r="97" spans="1:8" ht="45.75" customHeight="1">
      <c r="A97" s="8"/>
      <c r="B97" s="33"/>
      <c r="C97" s="11"/>
      <c r="D97" s="12">
        <v>200</v>
      </c>
      <c r="E97" s="219" t="s">
        <v>20</v>
      </c>
      <c r="F97" s="220"/>
      <c r="G97" s="221"/>
      <c r="H97" s="39">
        <f>6425</f>
        <v>6425</v>
      </c>
    </row>
    <row r="98" spans="1:8" ht="17.25" customHeight="1">
      <c r="A98" s="11"/>
      <c r="B98" s="34"/>
      <c r="C98" s="11" t="s">
        <v>21</v>
      </c>
      <c r="D98" s="12"/>
      <c r="E98" s="219" t="s">
        <v>22</v>
      </c>
      <c r="F98" s="220"/>
      <c r="G98" s="221"/>
      <c r="H98" s="39">
        <f>H99+H100</f>
        <v>3776.9768000000004</v>
      </c>
    </row>
    <row r="99" spans="1:8" ht="48" customHeight="1">
      <c r="A99" s="11"/>
      <c r="B99" s="34"/>
      <c r="C99" s="11"/>
      <c r="D99" s="12">
        <v>200</v>
      </c>
      <c r="E99" s="219" t="s">
        <v>20</v>
      </c>
      <c r="F99" s="220"/>
      <c r="G99" s="221"/>
      <c r="H99" s="39">
        <f>1765+2400-58.2-312.51375-44.07676</f>
        <v>3750.20949</v>
      </c>
    </row>
    <row r="100" spans="1:8" ht="20.25" customHeight="1">
      <c r="A100" s="11"/>
      <c r="B100" s="34"/>
      <c r="C100" s="11"/>
      <c r="D100" s="12">
        <v>500</v>
      </c>
      <c r="E100" s="216" t="s">
        <v>89</v>
      </c>
      <c r="F100" s="217"/>
      <c r="G100" s="218"/>
      <c r="H100" s="39">
        <f>227-200.23269</f>
        <v>26.76731000000001</v>
      </c>
    </row>
    <row r="101" spans="1:8" ht="76.5" customHeight="1">
      <c r="A101" s="8"/>
      <c r="B101" s="33"/>
      <c r="C101" s="11" t="s">
        <v>243</v>
      </c>
      <c r="D101" s="12"/>
      <c r="E101" s="216" t="s">
        <v>244</v>
      </c>
      <c r="F101" s="217"/>
      <c r="G101" s="218"/>
      <c r="H101" s="9">
        <f>H102</f>
        <v>421.40008</v>
      </c>
    </row>
    <row r="102" spans="1:8" ht="15.75" customHeight="1">
      <c r="A102" s="8"/>
      <c r="B102" s="33"/>
      <c r="C102" s="11"/>
      <c r="D102" s="12">
        <v>500</v>
      </c>
      <c r="E102" s="216" t="s">
        <v>89</v>
      </c>
      <c r="F102" s="217"/>
      <c r="G102" s="218"/>
      <c r="H102" s="9">
        <f>208.85028+87.42277+125.12703</f>
        <v>421.40008</v>
      </c>
    </row>
    <row r="103" spans="1:8" ht="18" customHeight="1">
      <c r="A103" s="8"/>
      <c r="B103" s="32" t="s">
        <v>116</v>
      </c>
      <c r="C103" s="8"/>
      <c r="D103" s="20"/>
      <c r="E103" s="222" t="s">
        <v>117</v>
      </c>
      <c r="F103" s="223"/>
      <c r="G103" s="224"/>
      <c r="H103" s="10">
        <f>H104+H115+H145</f>
        <v>14510.468479999998</v>
      </c>
    </row>
    <row r="104" spans="1:8" ht="16.5" customHeight="1">
      <c r="A104" s="8"/>
      <c r="B104" s="32" t="s">
        <v>118</v>
      </c>
      <c r="C104" s="8"/>
      <c r="D104" s="20"/>
      <c r="E104" s="222" t="s">
        <v>119</v>
      </c>
      <c r="F104" s="223"/>
      <c r="G104" s="224"/>
      <c r="H104" s="10">
        <f>H105</f>
        <v>1001.29527</v>
      </c>
    </row>
    <row r="105" spans="1:8" ht="47.25" customHeight="1">
      <c r="A105" s="8"/>
      <c r="B105" s="33"/>
      <c r="C105" s="8" t="s">
        <v>43</v>
      </c>
      <c r="D105" s="20"/>
      <c r="E105" s="222" t="s">
        <v>44</v>
      </c>
      <c r="F105" s="223"/>
      <c r="G105" s="224"/>
      <c r="H105" s="10">
        <f>H106</f>
        <v>1001.29527</v>
      </c>
    </row>
    <row r="106" spans="1:8" ht="31.5" customHeight="1">
      <c r="A106" s="8"/>
      <c r="B106" s="33"/>
      <c r="C106" s="8" t="s">
        <v>45</v>
      </c>
      <c r="D106" s="20"/>
      <c r="E106" s="222" t="s">
        <v>46</v>
      </c>
      <c r="F106" s="225"/>
      <c r="G106" s="226"/>
      <c r="H106" s="10">
        <f>H110+H107</f>
        <v>1001.29527</v>
      </c>
    </row>
    <row r="107" spans="1:8" ht="31.5" customHeight="1">
      <c r="A107" s="8"/>
      <c r="B107" s="33"/>
      <c r="C107" s="11" t="s">
        <v>52</v>
      </c>
      <c r="D107" s="12"/>
      <c r="E107" s="216" t="s">
        <v>200</v>
      </c>
      <c r="F107" s="217"/>
      <c r="G107" s="218"/>
      <c r="H107" s="10">
        <f>H108</f>
        <v>755.82602</v>
      </c>
    </row>
    <row r="108" spans="1:8" ht="33.75" customHeight="1">
      <c r="A108" s="8"/>
      <c r="B108" s="33"/>
      <c r="C108" s="11" t="s">
        <v>233</v>
      </c>
      <c r="D108" s="12"/>
      <c r="E108" s="216" t="s">
        <v>234</v>
      </c>
      <c r="F108" s="217"/>
      <c r="G108" s="218"/>
      <c r="H108" s="9">
        <f>H109</f>
        <v>755.82602</v>
      </c>
    </row>
    <row r="109" spans="1:8" ht="46.5" customHeight="1">
      <c r="A109" s="8"/>
      <c r="B109" s="33"/>
      <c r="C109" s="11"/>
      <c r="D109" s="12">
        <v>200</v>
      </c>
      <c r="E109" s="216" t="s">
        <v>20</v>
      </c>
      <c r="F109" s="217"/>
      <c r="G109" s="218"/>
      <c r="H109" s="9">
        <f>500-443.368+436+252.68285-54+89.69375+34.9914-16.17474-43.99924</f>
        <v>755.82602</v>
      </c>
    </row>
    <row r="110" spans="1:8" ht="46.5" customHeight="1">
      <c r="A110" s="8"/>
      <c r="B110" s="33"/>
      <c r="C110" s="8" t="s">
        <v>57</v>
      </c>
      <c r="D110" s="20"/>
      <c r="E110" s="222" t="s">
        <v>129</v>
      </c>
      <c r="F110" s="225"/>
      <c r="G110" s="226"/>
      <c r="H110" s="10">
        <f>H111+H113</f>
        <v>245.46925</v>
      </c>
    </row>
    <row r="111" spans="1:8" ht="45.75" customHeight="1">
      <c r="A111" s="8"/>
      <c r="B111" s="33"/>
      <c r="C111" s="11" t="s">
        <v>61</v>
      </c>
      <c r="D111" s="12"/>
      <c r="E111" s="219" t="s">
        <v>60</v>
      </c>
      <c r="F111" s="230"/>
      <c r="G111" s="231"/>
      <c r="H111" s="40">
        <f>H112</f>
        <v>115.6</v>
      </c>
    </row>
    <row r="112" spans="1:8" ht="45.75" customHeight="1">
      <c r="A112" s="8"/>
      <c r="B112" s="33"/>
      <c r="C112" s="11"/>
      <c r="D112" s="12">
        <v>200</v>
      </c>
      <c r="E112" s="219" t="s">
        <v>20</v>
      </c>
      <c r="F112" s="230"/>
      <c r="G112" s="231"/>
      <c r="H112" s="40">
        <f>100.6+15</f>
        <v>115.6</v>
      </c>
    </row>
    <row r="113" spans="1:8" ht="63" customHeight="1">
      <c r="A113" s="11"/>
      <c r="B113" s="34"/>
      <c r="C113" s="11" t="s">
        <v>235</v>
      </c>
      <c r="D113" s="12"/>
      <c r="E113" s="219" t="s">
        <v>62</v>
      </c>
      <c r="F113" s="230"/>
      <c r="G113" s="231"/>
      <c r="H113" s="40">
        <f>H114</f>
        <v>129.86925</v>
      </c>
    </row>
    <row r="114" spans="1:8" ht="46.5" customHeight="1">
      <c r="A114" s="11"/>
      <c r="B114" s="34"/>
      <c r="C114" s="11"/>
      <c r="D114" s="12">
        <v>200</v>
      </c>
      <c r="E114" s="219" t="s">
        <v>20</v>
      </c>
      <c r="F114" s="220"/>
      <c r="G114" s="221"/>
      <c r="H114" s="40">
        <f>100+50-20.13075</f>
        <v>129.86925</v>
      </c>
    </row>
    <row r="115" spans="1:8" ht="15.75" customHeight="1">
      <c r="A115" s="8"/>
      <c r="B115" s="32" t="s">
        <v>120</v>
      </c>
      <c r="C115" s="8"/>
      <c r="D115" s="20"/>
      <c r="E115" s="222" t="s">
        <v>121</v>
      </c>
      <c r="F115" s="223"/>
      <c r="G115" s="224"/>
      <c r="H115" s="43">
        <f>H116+H133+H141</f>
        <v>11171.873209999998</v>
      </c>
    </row>
    <row r="116" spans="1:8" ht="60.75" customHeight="1">
      <c r="A116" s="8"/>
      <c r="B116" s="33"/>
      <c r="C116" s="45" t="s">
        <v>13</v>
      </c>
      <c r="D116" s="46"/>
      <c r="E116" s="222" t="s">
        <v>115</v>
      </c>
      <c r="F116" s="258"/>
      <c r="G116" s="259"/>
      <c r="H116" s="47">
        <f>H117</f>
        <v>4826.750209999999</v>
      </c>
    </row>
    <row r="117" spans="1:8" ht="45" customHeight="1">
      <c r="A117" s="8"/>
      <c r="B117" s="33"/>
      <c r="C117" s="45" t="s">
        <v>14</v>
      </c>
      <c r="D117" s="46"/>
      <c r="E117" s="222" t="s">
        <v>15</v>
      </c>
      <c r="F117" s="251"/>
      <c r="G117" s="252"/>
      <c r="H117" s="47">
        <f>H118+H121</f>
        <v>4826.750209999999</v>
      </c>
    </row>
    <row r="118" spans="1:8" ht="30.75" customHeight="1">
      <c r="A118" s="8"/>
      <c r="B118" s="33"/>
      <c r="C118" s="11" t="s">
        <v>23</v>
      </c>
      <c r="D118" s="12"/>
      <c r="E118" s="216" t="s">
        <v>191</v>
      </c>
      <c r="F118" s="217"/>
      <c r="G118" s="218"/>
      <c r="H118" s="9">
        <f>H119</f>
        <v>95.82</v>
      </c>
    </row>
    <row r="119" spans="1:8" ht="32.25" customHeight="1">
      <c r="A119" s="8"/>
      <c r="B119" s="33"/>
      <c r="C119" s="11" t="s">
        <v>24</v>
      </c>
      <c r="D119" s="12"/>
      <c r="E119" s="216" t="s">
        <v>174</v>
      </c>
      <c r="F119" s="217"/>
      <c r="G119" s="218"/>
      <c r="H119" s="9">
        <f>H120</f>
        <v>95.82</v>
      </c>
    </row>
    <row r="120" spans="1:8" ht="45" customHeight="1">
      <c r="A120" s="8"/>
      <c r="B120" s="33"/>
      <c r="C120" s="11"/>
      <c r="D120" s="12">
        <v>200</v>
      </c>
      <c r="E120" s="216" t="s">
        <v>20</v>
      </c>
      <c r="F120" s="217"/>
      <c r="G120" s="218"/>
      <c r="H120" s="14">
        <f>100-4.18</f>
        <v>95.82</v>
      </c>
    </row>
    <row r="121" spans="1:8" ht="49.5" customHeight="1">
      <c r="A121" s="8"/>
      <c r="B121" s="33"/>
      <c r="C121" s="45" t="s">
        <v>28</v>
      </c>
      <c r="D121" s="46"/>
      <c r="E121" s="222" t="s">
        <v>29</v>
      </c>
      <c r="F121" s="225"/>
      <c r="G121" s="226"/>
      <c r="H121" s="47">
        <f>H122+H124+H126+H128+H130</f>
        <v>4730.9302099999995</v>
      </c>
    </row>
    <row r="122" spans="1:8" ht="16.5" customHeight="1">
      <c r="A122" s="8"/>
      <c r="B122" s="33"/>
      <c r="C122" s="45" t="s">
        <v>30</v>
      </c>
      <c r="D122" s="20"/>
      <c r="E122" s="222" t="s">
        <v>32</v>
      </c>
      <c r="F122" s="223"/>
      <c r="G122" s="224"/>
      <c r="H122" s="47">
        <f>H123</f>
        <v>80</v>
      </c>
    </row>
    <row r="123" spans="1:8" ht="46.5" customHeight="1">
      <c r="A123" s="8"/>
      <c r="B123" s="33"/>
      <c r="C123" s="58"/>
      <c r="D123" s="20">
        <v>600</v>
      </c>
      <c r="E123" s="219" t="s">
        <v>11</v>
      </c>
      <c r="F123" s="220"/>
      <c r="G123" s="221"/>
      <c r="H123" s="47">
        <v>80</v>
      </c>
    </row>
    <row r="124" spans="1:8" ht="30.75" customHeight="1">
      <c r="A124" s="8"/>
      <c r="B124" s="33"/>
      <c r="C124" s="45" t="s">
        <v>31</v>
      </c>
      <c r="D124" s="20"/>
      <c r="E124" s="222" t="s">
        <v>34</v>
      </c>
      <c r="F124" s="225"/>
      <c r="G124" s="226"/>
      <c r="H124" s="47">
        <f>H125</f>
        <v>660</v>
      </c>
    </row>
    <row r="125" spans="1:8" ht="46.5" customHeight="1">
      <c r="A125" s="8"/>
      <c r="B125" s="33"/>
      <c r="C125" s="58"/>
      <c r="D125" s="20">
        <v>600</v>
      </c>
      <c r="E125" s="219" t="s">
        <v>11</v>
      </c>
      <c r="F125" s="220"/>
      <c r="G125" s="221"/>
      <c r="H125" s="47">
        <f>700-40</f>
        <v>660</v>
      </c>
    </row>
    <row r="126" spans="1:8" ht="18.75" customHeight="1">
      <c r="A126" s="8"/>
      <c r="B126" s="33"/>
      <c r="C126" s="45" t="s">
        <v>33</v>
      </c>
      <c r="D126" s="20"/>
      <c r="E126" s="255" t="s">
        <v>36</v>
      </c>
      <c r="F126" s="256"/>
      <c r="G126" s="257"/>
      <c r="H126" s="47">
        <f>H127</f>
        <v>441.8</v>
      </c>
    </row>
    <row r="127" spans="1:8" ht="46.5" customHeight="1">
      <c r="A127" s="8"/>
      <c r="B127" s="33"/>
      <c r="C127" s="58"/>
      <c r="D127" s="20">
        <v>600</v>
      </c>
      <c r="E127" s="219" t="s">
        <v>11</v>
      </c>
      <c r="F127" s="220"/>
      <c r="G127" s="221"/>
      <c r="H127" s="47">
        <f>250+7.63545+97.36455+86.8</f>
        <v>441.8</v>
      </c>
    </row>
    <row r="128" spans="1:8" ht="16.5" customHeight="1">
      <c r="A128" s="11"/>
      <c r="B128" s="34"/>
      <c r="C128" s="11" t="s">
        <v>35</v>
      </c>
      <c r="D128" s="12"/>
      <c r="E128" s="219" t="s">
        <v>37</v>
      </c>
      <c r="F128" s="220"/>
      <c r="G128" s="221"/>
      <c r="H128" s="17">
        <f>H129</f>
        <v>3429.13021</v>
      </c>
    </row>
    <row r="129" spans="1:8" ht="33.75" customHeight="1">
      <c r="A129" s="11"/>
      <c r="B129" s="34"/>
      <c r="C129" s="11"/>
      <c r="D129" s="12">
        <v>200</v>
      </c>
      <c r="E129" s="219" t="s">
        <v>20</v>
      </c>
      <c r="F129" s="220"/>
      <c r="G129" s="221"/>
      <c r="H129" s="17">
        <f>3200+183.26731+300.23269-254.36979</f>
        <v>3429.13021</v>
      </c>
    </row>
    <row r="130" spans="1:8" ht="31.5" customHeight="1">
      <c r="A130" s="11"/>
      <c r="B130" s="34"/>
      <c r="C130" s="11" t="s">
        <v>371</v>
      </c>
      <c r="D130" s="12"/>
      <c r="E130" s="219" t="s">
        <v>378</v>
      </c>
      <c r="F130" s="230"/>
      <c r="G130" s="231"/>
      <c r="H130" s="17">
        <f>H131</f>
        <v>120</v>
      </c>
    </row>
    <row r="131" spans="1:8" ht="33.75" customHeight="1">
      <c r="A131" s="11"/>
      <c r="B131" s="34"/>
      <c r="C131" s="11"/>
      <c r="D131" s="20">
        <v>600</v>
      </c>
      <c r="E131" s="219" t="s">
        <v>11</v>
      </c>
      <c r="F131" s="220"/>
      <c r="G131" s="221"/>
      <c r="H131" s="17">
        <v>120</v>
      </c>
    </row>
    <row r="132" spans="1:8" ht="64.5" customHeight="1">
      <c r="A132" s="11"/>
      <c r="B132" s="34"/>
      <c r="C132" s="11" t="s">
        <v>183</v>
      </c>
      <c r="D132" s="12"/>
      <c r="E132" s="216" t="s">
        <v>182</v>
      </c>
      <c r="F132" s="217"/>
      <c r="G132" s="218"/>
      <c r="H132" s="9">
        <f>H133</f>
        <v>6140.599999999999</v>
      </c>
    </row>
    <row r="133" spans="1:8" ht="48" customHeight="1">
      <c r="A133" s="11"/>
      <c r="B133" s="34"/>
      <c r="C133" s="11" t="s">
        <v>184</v>
      </c>
      <c r="D133" s="12"/>
      <c r="E133" s="219" t="s">
        <v>219</v>
      </c>
      <c r="F133" s="230"/>
      <c r="G133" s="231"/>
      <c r="H133" s="17">
        <f>H134</f>
        <v>6140.599999999999</v>
      </c>
    </row>
    <row r="134" spans="1:8" ht="31.5" customHeight="1">
      <c r="A134" s="11"/>
      <c r="B134" s="34"/>
      <c r="C134" s="11" t="s">
        <v>217</v>
      </c>
      <c r="D134" s="12"/>
      <c r="E134" s="219" t="s">
        <v>218</v>
      </c>
      <c r="F134" s="230"/>
      <c r="G134" s="231"/>
      <c r="H134" s="17">
        <f>H135+H137+H139</f>
        <v>6140.599999999999</v>
      </c>
    </row>
    <row r="135" spans="1:8" ht="32.25" customHeight="1">
      <c r="A135" s="11"/>
      <c r="B135" s="34"/>
      <c r="C135" s="11" t="s">
        <v>250</v>
      </c>
      <c r="D135" s="12"/>
      <c r="E135" s="216" t="s">
        <v>249</v>
      </c>
      <c r="F135" s="217"/>
      <c r="G135" s="218"/>
      <c r="H135" s="17">
        <f>H136</f>
        <v>4689.188889999999</v>
      </c>
    </row>
    <row r="136" spans="1:8" ht="30.75" customHeight="1">
      <c r="A136" s="11"/>
      <c r="B136" s="34"/>
      <c r="C136" s="11"/>
      <c r="D136" s="12">
        <v>200</v>
      </c>
      <c r="E136" s="216" t="s">
        <v>20</v>
      </c>
      <c r="F136" s="217"/>
      <c r="G136" s="218"/>
      <c r="H136" s="17">
        <f>531.75086+1139.4729+3080.7971-62.83197</f>
        <v>4689.188889999999</v>
      </c>
    </row>
    <row r="137" spans="1:8" ht="36" customHeight="1">
      <c r="A137" s="11"/>
      <c r="B137" s="34"/>
      <c r="C137" s="11" t="s">
        <v>380</v>
      </c>
      <c r="D137" s="12"/>
      <c r="E137" s="216" t="s">
        <v>249</v>
      </c>
      <c r="F137" s="217"/>
      <c r="G137" s="218"/>
      <c r="H137" s="17">
        <f>H138</f>
        <v>1295.37914</v>
      </c>
    </row>
    <row r="138" spans="1:8" ht="46.5" customHeight="1">
      <c r="A138" s="11"/>
      <c r="B138" s="34"/>
      <c r="C138" s="11"/>
      <c r="D138" s="12">
        <v>200</v>
      </c>
      <c r="E138" s="216" t="s">
        <v>20</v>
      </c>
      <c r="F138" s="217"/>
      <c r="G138" s="218"/>
      <c r="H138" s="17">
        <f>144.94914+1150.43</f>
        <v>1295.37914</v>
      </c>
    </row>
    <row r="139" spans="1:8" ht="32.25" customHeight="1">
      <c r="A139" s="11"/>
      <c r="B139" s="34"/>
      <c r="C139" s="11" t="s">
        <v>383</v>
      </c>
      <c r="D139" s="12"/>
      <c r="E139" s="216" t="s">
        <v>399</v>
      </c>
      <c r="F139" s="217"/>
      <c r="G139" s="218"/>
      <c r="H139" s="17">
        <f>H140</f>
        <v>156.03197</v>
      </c>
    </row>
    <row r="140" spans="1:8" ht="46.5" customHeight="1">
      <c r="A140" s="11"/>
      <c r="B140" s="34"/>
      <c r="C140" s="11"/>
      <c r="D140" s="12">
        <v>200</v>
      </c>
      <c r="E140" s="216" t="s">
        <v>20</v>
      </c>
      <c r="F140" s="217"/>
      <c r="G140" s="218"/>
      <c r="H140" s="17">
        <f>129.5+58.2+62.83197-94.5</f>
        <v>156.03197</v>
      </c>
    </row>
    <row r="141" spans="1:8" ht="19.5" customHeight="1">
      <c r="A141" s="11"/>
      <c r="B141" s="34"/>
      <c r="C141" s="11" t="s">
        <v>82</v>
      </c>
      <c r="D141" s="12"/>
      <c r="E141" s="216" t="s">
        <v>83</v>
      </c>
      <c r="F141" s="217"/>
      <c r="G141" s="218"/>
      <c r="H141" s="17">
        <f>H142</f>
        <v>204.523</v>
      </c>
    </row>
    <row r="142" spans="1:8" ht="32.25" customHeight="1">
      <c r="A142" s="11"/>
      <c r="B142" s="34"/>
      <c r="C142" s="11" t="s">
        <v>95</v>
      </c>
      <c r="D142" s="12"/>
      <c r="E142" s="216" t="s">
        <v>96</v>
      </c>
      <c r="F142" s="217"/>
      <c r="G142" s="218"/>
      <c r="H142" s="17">
        <f>H143</f>
        <v>204.523</v>
      </c>
    </row>
    <row r="143" spans="1:8" ht="31.5" customHeight="1">
      <c r="A143" s="11"/>
      <c r="B143" s="34"/>
      <c r="C143" s="11" t="s">
        <v>382</v>
      </c>
      <c r="D143" s="12"/>
      <c r="E143" s="267" t="s">
        <v>381</v>
      </c>
      <c r="F143" s="267"/>
      <c r="G143" s="267"/>
      <c r="H143" s="9">
        <f>H144</f>
        <v>204.523</v>
      </c>
    </row>
    <row r="144" spans="1:8" ht="49.5" customHeight="1">
      <c r="A144" s="11"/>
      <c r="B144" s="34"/>
      <c r="C144" s="11"/>
      <c r="D144" s="12">
        <v>600</v>
      </c>
      <c r="E144" s="216" t="s">
        <v>11</v>
      </c>
      <c r="F144" s="217"/>
      <c r="G144" s="218"/>
      <c r="H144" s="9">
        <f>220-15.477</f>
        <v>204.523</v>
      </c>
    </row>
    <row r="145" spans="1:8" ht="30.75" customHeight="1">
      <c r="A145" s="11"/>
      <c r="B145" s="35" t="s">
        <v>153</v>
      </c>
      <c r="C145" s="11"/>
      <c r="D145" s="12"/>
      <c r="E145" s="219" t="s">
        <v>154</v>
      </c>
      <c r="F145" s="230"/>
      <c r="G145" s="231"/>
      <c r="H145" s="9">
        <f>H146</f>
        <v>2337.2999999999997</v>
      </c>
    </row>
    <row r="146" spans="1:8" ht="45.75" customHeight="1">
      <c r="A146" s="11"/>
      <c r="B146" s="34"/>
      <c r="C146" s="11" t="s">
        <v>13</v>
      </c>
      <c r="D146" s="12"/>
      <c r="E146" s="219" t="s">
        <v>152</v>
      </c>
      <c r="F146" s="253"/>
      <c r="G146" s="254"/>
      <c r="H146" s="9">
        <f>H147+H151</f>
        <v>2337.2999999999997</v>
      </c>
    </row>
    <row r="147" spans="1:8" ht="45.75" customHeight="1">
      <c r="A147" s="11"/>
      <c r="B147" s="34"/>
      <c r="C147" s="11" t="s">
        <v>14</v>
      </c>
      <c r="D147" s="12"/>
      <c r="E147" s="219" t="s">
        <v>15</v>
      </c>
      <c r="F147" s="236"/>
      <c r="G147" s="237"/>
      <c r="H147" s="9">
        <f>H148</f>
        <v>73.2</v>
      </c>
    </row>
    <row r="148" spans="1:8" ht="45.75" customHeight="1">
      <c r="A148" s="11"/>
      <c r="B148" s="34"/>
      <c r="C148" s="11" t="s">
        <v>25</v>
      </c>
      <c r="D148" s="12"/>
      <c r="E148" s="219" t="s">
        <v>155</v>
      </c>
      <c r="F148" s="220"/>
      <c r="G148" s="221"/>
      <c r="H148" s="9">
        <f>H149</f>
        <v>73.2</v>
      </c>
    </row>
    <row r="149" spans="1:8" ht="20.25" customHeight="1">
      <c r="A149" s="11"/>
      <c r="B149" s="34"/>
      <c r="C149" s="11" t="s">
        <v>26</v>
      </c>
      <c r="D149" s="12"/>
      <c r="E149" s="219" t="s">
        <v>27</v>
      </c>
      <c r="F149" s="220"/>
      <c r="G149" s="221"/>
      <c r="H149" s="9">
        <f>H150</f>
        <v>73.2</v>
      </c>
    </row>
    <row r="150" spans="1:8" ht="45.75" customHeight="1">
      <c r="A150" s="11"/>
      <c r="B150" s="34"/>
      <c r="C150" s="13"/>
      <c r="D150" s="12">
        <v>600</v>
      </c>
      <c r="E150" s="219" t="s">
        <v>11</v>
      </c>
      <c r="F150" s="220"/>
      <c r="G150" s="221"/>
      <c r="H150" s="9">
        <f>120-46.8</f>
        <v>73.2</v>
      </c>
    </row>
    <row r="151" spans="1:8" ht="32.25" customHeight="1">
      <c r="A151" s="11"/>
      <c r="B151" s="34"/>
      <c r="C151" s="11" t="s">
        <v>38</v>
      </c>
      <c r="D151" s="12"/>
      <c r="E151" s="219" t="s">
        <v>39</v>
      </c>
      <c r="F151" s="236"/>
      <c r="G151" s="237"/>
      <c r="H151" s="9">
        <f>H152</f>
        <v>2264.1</v>
      </c>
    </row>
    <row r="152" spans="1:8" ht="45.75" customHeight="1">
      <c r="A152" s="11"/>
      <c r="B152" s="34"/>
      <c r="C152" s="11" t="s">
        <v>40</v>
      </c>
      <c r="D152" s="12"/>
      <c r="E152" s="219" t="s">
        <v>220</v>
      </c>
      <c r="F152" s="236"/>
      <c r="G152" s="237"/>
      <c r="H152" s="9">
        <f>H153</f>
        <v>2264.1</v>
      </c>
    </row>
    <row r="153" spans="1:8" ht="54.75" customHeight="1">
      <c r="A153" s="11"/>
      <c r="B153" s="34"/>
      <c r="C153" s="11" t="s">
        <v>41</v>
      </c>
      <c r="D153" s="12"/>
      <c r="E153" s="219" t="s">
        <v>42</v>
      </c>
      <c r="F153" s="236"/>
      <c r="G153" s="237"/>
      <c r="H153" s="9">
        <f>H154</f>
        <v>2264.1</v>
      </c>
    </row>
    <row r="154" spans="1:8" ht="45.75" customHeight="1">
      <c r="A154" s="11"/>
      <c r="B154" s="34"/>
      <c r="C154" s="11"/>
      <c r="D154" s="12">
        <v>600</v>
      </c>
      <c r="E154" s="219" t="s">
        <v>11</v>
      </c>
      <c r="F154" s="220"/>
      <c r="G154" s="221"/>
      <c r="H154" s="9">
        <f>2264.1+160-160</f>
        <v>2264.1</v>
      </c>
    </row>
    <row r="155" spans="1:8" ht="18" customHeight="1">
      <c r="A155" s="11"/>
      <c r="B155" s="35" t="s">
        <v>138</v>
      </c>
      <c r="C155" s="11"/>
      <c r="D155" s="12"/>
      <c r="E155" s="219" t="s">
        <v>139</v>
      </c>
      <c r="F155" s="230"/>
      <c r="G155" s="231"/>
      <c r="H155" s="17">
        <f>H156</f>
        <v>8413.06723</v>
      </c>
    </row>
    <row r="156" spans="1:8" ht="16.5" customHeight="1">
      <c r="A156" s="11"/>
      <c r="B156" s="35" t="s">
        <v>140</v>
      </c>
      <c r="C156" s="11"/>
      <c r="D156" s="12"/>
      <c r="E156" s="219" t="s">
        <v>141</v>
      </c>
      <c r="F156" s="230"/>
      <c r="G156" s="231"/>
      <c r="H156" s="17">
        <f>H162+H157</f>
        <v>8413.06723</v>
      </c>
    </row>
    <row r="157" spans="1:8" ht="33" customHeight="1">
      <c r="A157" s="11"/>
      <c r="B157" s="35"/>
      <c r="C157" s="11" t="s">
        <v>5</v>
      </c>
      <c r="D157" s="11"/>
      <c r="E157" s="219" t="s">
        <v>6</v>
      </c>
      <c r="F157" s="230"/>
      <c r="G157" s="231"/>
      <c r="H157" s="40">
        <f>H158</f>
        <v>2385.6</v>
      </c>
    </row>
    <row r="158" spans="1:8" ht="18" customHeight="1">
      <c r="A158" s="11"/>
      <c r="B158" s="35"/>
      <c r="C158" s="11" t="s">
        <v>7</v>
      </c>
      <c r="D158" s="11"/>
      <c r="E158" s="219" t="s">
        <v>8</v>
      </c>
      <c r="F158" s="220"/>
      <c r="G158" s="221"/>
      <c r="H158" s="40">
        <f>H159</f>
        <v>2385.6</v>
      </c>
    </row>
    <row r="159" spans="1:8" ht="61.5" customHeight="1">
      <c r="A159" s="11"/>
      <c r="B159" s="35"/>
      <c r="C159" s="11" t="s">
        <v>9</v>
      </c>
      <c r="D159" s="12"/>
      <c r="E159" s="219" t="s">
        <v>173</v>
      </c>
      <c r="F159" s="220"/>
      <c r="G159" s="221"/>
      <c r="H159" s="40">
        <f>H160</f>
        <v>2385.6</v>
      </c>
    </row>
    <row r="160" spans="1:8" ht="45" customHeight="1">
      <c r="A160" s="11"/>
      <c r="B160" s="35"/>
      <c r="C160" s="11" t="s">
        <v>10</v>
      </c>
      <c r="D160" s="12"/>
      <c r="E160" s="219" t="s">
        <v>12</v>
      </c>
      <c r="F160" s="220"/>
      <c r="G160" s="221"/>
      <c r="H160" s="40">
        <f>H161</f>
        <v>2385.6</v>
      </c>
    </row>
    <row r="161" spans="1:8" ht="48" customHeight="1">
      <c r="A161" s="11"/>
      <c r="B161" s="35"/>
      <c r="C161" s="11"/>
      <c r="D161" s="12">
        <v>600</v>
      </c>
      <c r="E161" s="219" t="s">
        <v>11</v>
      </c>
      <c r="F161" s="220"/>
      <c r="G161" s="221"/>
      <c r="H161" s="41">
        <v>2385.6</v>
      </c>
    </row>
    <row r="162" spans="1:8" ht="18.75" customHeight="1">
      <c r="A162" s="11"/>
      <c r="B162" s="34"/>
      <c r="C162" s="11" t="s">
        <v>82</v>
      </c>
      <c r="D162" s="12"/>
      <c r="E162" s="219" t="s">
        <v>83</v>
      </c>
      <c r="F162" s="230"/>
      <c r="G162" s="231"/>
      <c r="H162" s="17">
        <f>H163</f>
        <v>6027.46723</v>
      </c>
    </row>
    <row r="163" spans="1:8" ht="30.75" customHeight="1">
      <c r="A163" s="11"/>
      <c r="B163" s="34"/>
      <c r="C163" s="11" t="s">
        <v>95</v>
      </c>
      <c r="D163" s="12"/>
      <c r="E163" s="219" t="s">
        <v>96</v>
      </c>
      <c r="F163" s="230"/>
      <c r="G163" s="231"/>
      <c r="H163" s="17">
        <f>H164+H166+H168</f>
        <v>6027.46723</v>
      </c>
    </row>
    <row r="164" spans="1:8" ht="59.25" customHeight="1">
      <c r="A164" s="11"/>
      <c r="B164" s="34"/>
      <c r="C164" s="11" t="s">
        <v>168</v>
      </c>
      <c r="D164" s="12"/>
      <c r="E164" s="219" t="s">
        <v>106</v>
      </c>
      <c r="F164" s="230"/>
      <c r="G164" s="231"/>
      <c r="H164" s="25">
        <f>H165</f>
        <v>3440</v>
      </c>
    </row>
    <row r="165" spans="1:8" ht="18" customHeight="1">
      <c r="A165" s="11"/>
      <c r="B165" s="34"/>
      <c r="C165" s="11"/>
      <c r="D165" s="12">
        <v>500</v>
      </c>
      <c r="E165" s="235" t="s">
        <v>89</v>
      </c>
      <c r="F165" s="236"/>
      <c r="G165" s="237"/>
      <c r="H165" s="9">
        <v>3440</v>
      </c>
    </row>
    <row r="166" spans="1:8" ht="45.75" customHeight="1">
      <c r="A166" s="11"/>
      <c r="B166" s="34"/>
      <c r="C166" s="11" t="s">
        <v>229</v>
      </c>
      <c r="D166" s="12"/>
      <c r="E166" s="219" t="s">
        <v>107</v>
      </c>
      <c r="F166" s="230"/>
      <c r="G166" s="231"/>
      <c r="H166" s="9">
        <f>H167</f>
        <v>2431</v>
      </c>
    </row>
    <row r="167" spans="1:8" ht="17.25" customHeight="1">
      <c r="A167" s="11"/>
      <c r="B167" s="34"/>
      <c r="C167" s="11"/>
      <c r="D167" s="12">
        <v>500</v>
      </c>
      <c r="E167" s="235" t="s">
        <v>89</v>
      </c>
      <c r="F167" s="236"/>
      <c r="G167" s="237"/>
      <c r="H167" s="9">
        <v>2431</v>
      </c>
    </row>
    <row r="168" spans="1:8" ht="16.5" customHeight="1">
      <c r="A168" s="11"/>
      <c r="B168" s="34"/>
      <c r="C168" s="11" t="s">
        <v>241</v>
      </c>
      <c r="D168" s="12"/>
      <c r="E168" s="245" t="s">
        <v>242</v>
      </c>
      <c r="F168" s="249"/>
      <c r="G168" s="250"/>
      <c r="H168" s="9">
        <f>H169</f>
        <v>156.46723</v>
      </c>
    </row>
    <row r="169" spans="1:8" ht="47.25" customHeight="1">
      <c r="A169" s="11"/>
      <c r="B169" s="34"/>
      <c r="C169" s="11"/>
      <c r="D169" s="12">
        <v>600</v>
      </c>
      <c r="E169" s="216" t="s">
        <v>11</v>
      </c>
      <c r="F169" s="217"/>
      <c r="G169" s="218"/>
      <c r="H169" s="9">
        <f>200-43.53277</f>
        <v>156.46723</v>
      </c>
    </row>
    <row r="170" spans="1:8" ht="15.75" customHeight="1">
      <c r="A170" s="11"/>
      <c r="B170" s="35" t="s">
        <v>142</v>
      </c>
      <c r="C170" s="11"/>
      <c r="D170" s="12"/>
      <c r="E170" s="219" t="s">
        <v>143</v>
      </c>
      <c r="F170" s="230"/>
      <c r="G170" s="231"/>
      <c r="H170" s="17">
        <f>H171</f>
        <v>173.5</v>
      </c>
    </row>
    <row r="171" spans="1:8" ht="18" customHeight="1">
      <c r="A171" s="11"/>
      <c r="B171" s="35" t="s">
        <v>144</v>
      </c>
      <c r="C171" s="11"/>
      <c r="D171" s="12"/>
      <c r="E171" s="219" t="s">
        <v>145</v>
      </c>
      <c r="F171" s="230"/>
      <c r="G171" s="231"/>
      <c r="H171" s="17">
        <f>H173</f>
        <v>173.5</v>
      </c>
    </row>
    <row r="172" spans="1:8" ht="18" customHeight="1">
      <c r="A172" s="11"/>
      <c r="B172" s="35"/>
      <c r="C172" s="11" t="s">
        <v>82</v>
      </c>
      <c r="D172" s="12"/>
      <c r="E172" s="219" t="s">
        <v>83</v>
      </c>
      <c r="F172" s="230"/>
      <c r="G172" s="231"/>
      <c r="H172" s="17">
        <f>H173</f>
        <v>173.5</v>
      </c>
    </row>
    <row r="173" spans="1:8" ht="32.25" customHeight="1">
      <c r="A173" s="11"/>
      <c r="B173" s="34"/>
      <c r="C173" s="11" t="s">
        <v>95</v>
      </c>
      <c r="D173" s="12"/>
      <c r="E173" s="219" t="s">
        <v>96</v>
      </c>
      <c r="F173" s="230"/>
      <c r="G173" s="231"/>
      <c r="H173" s="17">
        <f>H174</f>
        <v>173.5</v>
      </c>
    </row>
    <row r="174" spans="1:8" ht="63" customHeight="1">
      <c r="A174" s="11"/>
      <c r="B174" s="34"/>
      <c r="C174" s="11" t="s">
        <v>213</v>
      </c>
      <c r="D174" s="15"/>
      <c r="E174" s="219" t="s">
        <v>104</v>
      </c>
      <c r="F174" s="230"/>
      <c r="G174" s="231"/>
      <c r="H174" s="39">
        <f>H175</f>
        <v>173.5</v>
      </c>
    </row>
    <row r="175" spans="1:8" ht="31.5" customHeight="1">
      <c r="A175" s="11"/>
      <c r="B175" s="34"/>
      <c r="C175" s="11"/>
      <c r="D175" s="15">
        <v>200</v>
      </c>
      <c r="E175" s="219" t="s">
        <v>20</v>
      </c>
      <c r="F175" s="220"/>
      <c r="G175" s="221"/>
      <c r="H175" s="39">
        <v>173.5</v>
      </c>
    </row>
    <row r="176" spans="1:8" ht="16.5" customHeight="1">
      <c r="A176" s="11"/>
      <c r="B176" s="35" t="s">
        <v>146</v>
      </c>
      <c r="C176" s="11"/>
      <c r="D176" s="12"/>
      <c r="E176" s="219" t="s">
        <v>147</v>
      </c>
      <c r="F176" s="230"/>
      <c r="G176" s="231"/>
      <c r="H176" s="14">
        <f>H177+H182</f>
        <v>1351.7677199999998</v>
      </c>
    </row>
    <row r="177" spans="1:8" ht="17.25" customHeight="1">
      <c r="A177" s="11"/>
      <c r="B177" s="35" t="s">
        <v>148</v>
      </c>
      <c r="C177" s="11"/>
      <c r="D177" s="12"/>
      <c r="E177" s="219" t="s">
        <v>149</v>
      </c>
      <c r="F177" s="230"/>
      <c r="G177" s="231"/>
      <c r="H177" s="14">
        <f>H178</f>
        <v>73</v>
      </c>
    </row>
    <row r="178" spans="1:8" ht="17.25" customHeight="1">
      <c r="A178" s="11"/>
      <c r="B178" s="35"/>
      <c r="C178" s="11" t="s">
        <v>82</v>
      </c>
      <c r="D178" s="12"/>
      <c r="E178" s="219" t="s">
        <v>83</v>
      </c>
      <c r="F178" s="230"/>
      <c r="G178" s="231"/>
      <c r="H178" s="14">
        <f>H179</f>
        <v>73</v>
      </c>
    </row>
    <row r="179" spans="1:8" ht="31.5" customHeight="1">
      <c r="A179" s="11"/>
      <c r="B179" s="35"/>
      <c r="C179" s="11" t="s">
        <v>95</v>
      </c>
      <c r="D179" s="12"/>
      <c r="E179" s="219" t="s">
        <v>96</v>
      </c>
      <c r="F179" s="230"/>
      <c r="G179" s="231"/>
      <c r="H179" s="14">
        <f>H180</f>
        <v>73</v>
      </c>
    </row>
    <row r="180" spans="1:8" ht="48.75" customHeight="1">
      <c r="A180" s="11"/>
      <c r="B180" s="34"/>
      <c r="C180" s="13" t="s">
        <v>100</v>
      </c>
      <c r="D180" s="12"/>
      <c r="E180" s="219" t="s">
        <v>101</v>
      </c>
      <c r="F180" s="230"/>
      <c r="G180" s="231"/>
      <c r="H180" s="48">
        <f>H181</f>
        <v>73</v>
      </c>
    </row>
    <row r="181" spans="1:8" ht="31.5" customHeight="1">
      <c r="A181" s="11"/>
      <c r="B181" s="34"/>
      <c r="C181" s="11"/>
      <c r="D181" s="12">
        <v>300</v>
      </c>
      <c r="E181" s="219" t="s">
        <v>102</v>
      </c>
      <c r="F181" s="230"/>
      <c r="G181" s="231"/>
      <c r="H181" s="40">
        <f>72+1</f>
        <v>73</v>
      </c>
    </row>
    <row r="182" spans="1:8" ht="16.5" customHeight="1">
      <c r="A182" s="8"/>
      <c r="B182" s="32" t="s">
        <v>156</v>
      </c>
      <c r="C182" s="8"/>
      <c r="D182" s="20"/>
      <c r="E182" s="222" t="s">
        <v>157</v>
      </c>
      <c r="F182" s="223"/>
      <c r="G182" s="224"/>
      <c r="H182" s="43">
        <f>H183</f>
        <v>1278.7677199999998</v>
      </c>
    </row>
    <row r="183" spans="1:8" ht="16.5" customHeight="1">
      <c r="A183" s="8"/>
      <c r="B183" s="33"/>
      <c r="C183" s="8" t="s">
        <v>82</v>
      </c>
      <c r="D183" s="20"/>
      <c r="E183" s="222" t="s">
        <v>83</v>
      </c>
      <c r="F183" s="223"/>
      <c r="G183" s="224"/>
      <c r="H183" s="43">
        <f>H184</f>
        <v>1278.7677199999998</v>
      </c>
    </row>
    <row r="184" spans="1:8" ht="33.75" customHeight="1">
      <c r="A184" s="8"/>
      <c r="B184" s="33"/>
      <c r="C184" s="8" t="s">
        <v>95</v>
      </c>
      <c r="D184" s="20"/>
      <c r="E184" s="222" t="s">
        <v>96</v>
      </c>
      <c r="F184" s="223"/>
      <c r="G184" s="224"/>
      <c r="H184" s="49">
        <f>H187+H185+H189+H191</f>
        <v>1278.7677199999998</v>
      </c>
    </row>
    <row r="185" spans="1:8" ht="18.75" customHeight="1">
      <c r="A185" s="8"/>
      <c r="B185" s="33"/>
      <c r="C185" s="50" t="s">
        <v>228</v>
      </c>
      <c r="D185" s="23"/>
      <c r="E185" s="222" t="s">
        <v>99</v>
      </c>
      <c r="F185" s="223"/>
      <c r="G185" s="224"/>
      <c r="H185" s="44">
        <f>H186</f>
        <v>160</v>
      </c>
    </row>
    <row r="186" spans="1:8" ht="18" customHeight="1">
      <c r="A186" s="8"/>
      <c r="B186" s="33"/>
      <c r="C186" s="8"/>
      <c r="D186" s="20">
        <v>500</v>
      </c>
      <c r="E186" s="241" t="s">
        <v>89</v>
      </c>
      <c r="F186" s="225"/>
      <c r="G186" s="226"/>
      <c r="H186" s="44">
        <v>160</v>
      </c>
    </row>
    <row r="187" spans="1:8" ht="91.5" customHeight="1">
      <c r="A187" s="8"/>
      <c r="B187" s="33"/>
      <c r="C187" s="8" t="s">
        <v>211</v>
      </c>
      <c r="D187" s="20"/>
      <c r="E187" s="241" t="s">
        <v>103</v>
      </c>
      <c r="F187" s="223"/>
      <c r="G187" s="224"/>
      <c r="H187" s="44">
        <f>H188</f>
        <v>66.1</v>
      </c>
    </row>
    <row r="188" spans="1:8" ht="45" customHeight="1">
      <c r="A188" s="8"/>
      <c r="B188" s="33"/>
      <c r="C188" s="8"/>
      <c r="D188" s="51">
        <v>600</v>
      </c>
      <c r="E188" s="219" t="s">
        <v>11</v>
      </c>
      <c r="F188" s="220"/>
      <c r="G188" s="221"/>
      <c r="H188" s="39">
        <v>66.1</v>
      </c>
    </row>
    <row r="189" spans="1:8" ht="22.5" customHeight="1">
      <c r="A189" s="11"/>
      <c r="B189" s="34"/>
      <c r="C189" s="11" t="s">
        <v>373</v>
      </c>
      <c r="D189" s="15"/>
      <c r="E189" s="216" t="s">
        <v>99</v>
      </c>
      <c r="F189" s="217"/>
      <c r="G189" s="218"/>
      <c r="H189" s="25">
        <f>H190</f>
        <v>443.896</v>
      </c>
    </row>
    <row r="190" spans="1:8" ht="20.25" customHeight="1">
      <c r="A190" s="11"/>
      <c r="B190" s="34"/>
      <c r="C190" s="11"/>
      <c r="D190" s="12">
        <v>500</v>
      </c>
      <c r="E190" s="245" t="s">
        <v>89</v>
      </c>
      <c r="F190" s="217"/>
      <c r="G190" s="218"/>
      <c r="H190" s="25">
        <v>443.896</v>
      </c>
    </row>
    <row r="191" spans="1:8" ht="96" customHeight="1">
      <c r="A191" s="11"/>
      <c r="B191" s="34"/>
      <c r="C191" s="11" t="s">
        <v>374</v>
      </c>
      <c r="D191" s="15"/>
      <c r="E191" s="216" t="s">
        <v>376</v>
      </c>
      <c r="F191" s="217"/>
      <c r="G191" s="218"/>
      <c r="H191" s="25">
        <f>H192</f>
        <v>608.77172</v>
      </c>
    </row>
    <row r="192" spans="1:8" ht="19.5" customHeight="1">
      <c r="A192" s="11"/>
      <c r="B192" s="34"/>
      <c r="C192" s="11"/>
      <c r="D192" s="12">
        <v>500</v>
      </c>
      <c r="E192" s="245" t="s">
        <v>89</v>
      </c>
      <c r="F192" s="217"/>
      <c r="G192" s="218"/>
      <c r="H192" s="25">
        <f>871.112-262.34028</f>
        <v>608.77172</v>
      </c>
    </row>
    <row r="193" spans="1:8" ht="34.5" customHeight="1">
      <c r="A193" s="52">
        <v>780</v>
      </c>
      <c r="B193" s="53"/>
      <c r="C193" s="54"/>
      <c r="D193" s="55"/>
      <c r="E193" s="238" t="s">
        <v>158</v>
      </c>
      <c r="F193" s="239"/>
      <c r="G193" s="240"/>
      <c r="H193" s="56">
        <f>H194</f>
        <v>100</v>
      </c>
    </row>
    <row r="194" spans="1:8" ht="16.5" customHeight="1">
      <c r="A194" s="8"/>
      <c r="B194" s="31" t="s">
        <v>159</v>
      </c>
      <c r="C194" s="8"/>
      <c r="D194" s="20"/>
      <c r="E194" s="241" t="s">
        <v>160</v>
      </c>
      <c r="F194" s="223"/>
      <c r="G194" s="224"/>
      <c r="H194" s="24">
        <f>H195</f>
        <v>100</v>
      </c>
    </row>
    <row r="195" spans="1:8" ht="48.75" customHeight="1">
      <c r="A195" s="8"/>
      <c r="B195" s="31"/>
      <c r="C195" s="8" t="s">
        <v>73</v>
      </c>
      <c r="D195" s="20"/>
      <c r="E195" s="246" t="s">
        <v>223</v>
      </c>
      <c r="F195" s="247"/>
      <c r="G195" s="248"/>
      <c r="H195" s="10">
        <f>H196</f>
        <v>100</v>
      </c>
    </row>
    <row r="196" spans="1:8" ht="34.5" customHeight="1">
      <c r="A196" s="8"/>
      <c r="B196" s="31"/>
      <c r="C196" s="8" t="s">
        <v>74</v>
      </c>
      <c r="D196" s="20"/>
      <c r="E196" s="222" t="s">
        <v>161</v>
      </c>
      <c r="F196" s="225"/>
      <c r="G196" s="226"/>
      <c r="H196" s="21">
        <f>H198</f>
        <v>100</v>
      </c>
    </row>
    <row r="197" spans="1:8" ht="78.75" customHeight="1">
      <c r="A197" s="8"/>
      <c r="B197" s="31"/>
      <c r="C197" s="8" t="s">
        <v>75</v>
      </c>
      <c r="D197" s="20"/>
      <c r="E197" s="216" t="s">
        <v>231</v>
      </c>
      <c r="F197" s="217"/>
      <c r="G197" s="218"/>
      <c r="H197" s="10">
        <f>H198</f>
        <v>100</v>
      </c>
    </row>
    <row r="198" spans="1:8" ht="65.25" customHeight="1">
      <c r="A198" s="8"/>
      <c r="B198" s="31"/>
      <c r="C198" s="8" t="s">
        <v>76</v>
      </c>
      <c r="D198" s="20"/>
      <c r="E198" s="216" t="s">
        <v>232</v>
      </c>
      <c r="F198" s="217"/>
      <c r="G198" s="218"/>
      <c r="H198" s="10">
        <f>H199</f>
        <v>100</v>
      </c>
    </row>
    <row r="199" spans="1:8" ht="18" customHeight="1">
      <c r="A199" s="8"/>
      <c r="B199" s="31"/>
      <c r="C199" s="8"/>
      <c r="D199" s="20">
        <v>800</v>
      </c>
      <c r="E199" s="222" t="s">
        <v>56</v>
      </c>
      <c r="F199" s="223"/>
      <c r="G199" s="224"/>
      <c r="H199" s="21">
        <v>100</v>
      </c>
    </row>
    <row r="200" spans="1:8" ht="16.5" customHeight="1">
      <c r="A200" s="30">
        <v>793</v>
      </c>
      <c r="B200" s="31"/>
      <c r="C200" s="8"/>
      <c r="D200" s="20"/>
      <c r="E200" s="232" t="s">
        <v>162</v>
      </c>
      <c r="F200" s="233"/>
      <c r="G200" s="234"/>
      <c r="H200" s="57">
        <f>H201</f>
        <v>511.2</v>
      </c>
    </row>
    <row r="201" spans="1:8" ht="16.5" customHeight="1">
      <c r="A201" s="30"/>
      <c r="B201" s="31" t="s">
        <v>123</v>
      </c>
      <c r="C201" s="8"/>
      <c r="D201" s="20"/>
      <c r="E201" s="222" t="s">
        <v>124</v>
      </c>
      <c r="F201" s="223"/>
      <c r="G201" s="224"/>
      <c r="H201" s="43">
        <f>H207+H215+H202</f>
        <v>511.2</v>
      </c>
    </row>
    <row r="202" spans="1:8" ht="81.75" customHeight="1">
      <c r="A202" s="30"/>
      <c r="B202" s="37" t="s">
        <v>125</v>
      </c>
      <c r="C202" s="11"/>
      <c r="D202" s="12"/>
      <c r="E202" s="219" t="s">
        <v>126</v>
      </c>
      <c r="F202" s="230"/>
      <c r="G202" s="231"/>
      <c r="H202" s="9">
        <f>H203</f>
        <v>113.3</v>
      </c>
    </row>
    <row r="203" spans="1:8" ht="19.5" customHeight="1">
      <c r="A203" s="30"/>
      <c r="B203" s="37"/>
      <c r="C203" s="11" t="s">
        <v>82</v>
      </c>
      <c r="D203" s="12"/>
      <c r="E203" s="219" t="s">
        <v>83</v>
      </c>
      <c r="F203" s="230"/>
      <c r="G203" s="231"/>
      <c r="H203" s="9">
        <f>H204</f>
        <v>113.3</v>
      </c>
    </row>
    <row r="204" spans="1:8" ht="33.75" customHeight="1">
      <c r="A204" s="30"/>
      <c r="B204" s="37"/>
      <c r="C204" s="11" t="s">
        <v>84</v>
      </c>
      <c r="D204" s="12"/>
      <c r="E204" s="219" t="s">
        <v>85</v>
      </c>
      <c r="F204" s="230"/>
      <c r="G204" s="231"/>
      <c r="H204" s="9">
        <f>H205</f>
        <v>113.3</v>
      </c>
    </row>
    <row r="205" spans="1:8" ht="35.25" customHeight="1">
      <c r="A205" s="30"/>
      <c r="B205" s="37"/>
      <c r="C205" s="22" t="s">
        <v>225</v>
      </c>
      <c r="D205" s="20"/>
      <c r="E205" s="227" t="s">
        <v>248</v>
      </c>
      <c r="F205" s="228"/>
      <c r="G205" s="229"/>
      <c r="H205" s="10">
        <f>H206</f>
        <v>113.3</v>
      </c>
    </row>
    <row r="206" spans="1:8" ht="19.5" customHeight="1">
      <c r="A206" s="30"/>
      <c r="B206" s="37"/>
      <c r="C206" s="22"/>
      <c r="D206" s="20">
        <v>500</v>
      </c>
      <c r="E206" s="227" t="s">
        <v>89</v>
      </c>
      <c r="F206" s="228"/>
      <c r="G206" s="229"/>
      <c r="H206" s="10">
        <v>113.3</v>
      </c>
    </row>
    <row r="207" spans="1:8" ht="63.75" customHeight="1">
      <c r="A207" s="30"/>
      <c r="B207" s="31" t="s">
        <v>163</v>
      </c>
      <c r="C207" s="8"/>
      <c r="D207" s="20"/>
      <c r="E207" s="222" t="s">
        <v>164</v>
      </c>
      <c r="F207" s="223"/>
      <c r="G207" s="224"/>
      <c r="H207" s="43">
        <f>H208</f>
        <v>354.4</v>
      </c>
    </row>
    <row r="208" spans="1:8" ht="18" customHeight="1">
      <c r="A208" s="8"/>
      <c r="B208" s="33"/>
      <c r="C208" s="8" t="s">
        <v>82</v>
      </c>
      <c r="D208" s="20"/>
      <c r="E208" s="222" t="s">
        <v>83</v>
      </c>
      <c r="F208" s="223"/>
      <c r="G208" s="224"/>
      <c r="H208" s="10">
        <f>H209</f>
        <v>354.4</v>
      </c>
    </row>
    <row r="209" spans="1:8" ht="32.25" customHeight="1">
      <c r="A209" s="8"/>
      <c r="B209" s="33"/>
      <c r="C209" s="8" t="s">
        <v>84</v>
      </c>
      <c r="D209" s="20"/>
      <c r="E209" s="222" t="s">
        <v>85</v>
      </c>
      <c r="F209" s="225"/>
      <c r="G209" s="226"/>
      <c r="H209" s="42">
        <f>H210+H212</f>
        <v>354.4</v>
      </c>
    </row>
    <row r="210" spans="1:8" ht="32.25" customHeight="1">
      <c r="A210" s="8"/>
      <c r="B210" s="33"/>
      <c r="C210" s="8" t="s">
        <v>226</v>
      </c>
      <c r="D210" s="20"/>
      <c r="E210" s="222" t="s">
        <v>90</v>
      </c>
      <c r="F210" s="223"/>
      <c r="G210" s="224"/>
      <c r="H210" s="41">
        <f>H211</f>
        <v>90.65700000000001</v>
      </c>
    </row>
    <row r="211" spans="1:8" ht="93.75" customHeight="1">
      <c r="A211" s="8"/>
      <c r="B211" s="33"/>
      <c r="C211" s="8"/>
      <c r="D211" s="20">
        <v>100</v>
      </c>
      <c r="E211" s="222" t="s">
        <v>87</v>
      </c>
      <c r="F211" s="223"/>
      <c r="G211" s="224"/>
      <c r="H211" s="42">
        <f>84.4+6.257</f>
        <v>90.65700000000001</v>
      </c>
    </row>
    <row r="212" spans="1:8" ht="33.75" customHeight="1">
      <c r="A212" s="8"/>
      <c r="B212" s="33"/>
      <c r="C212" s="8" t="s">
        <v>227</v>
      </c>
      <c r="D212" s="20"/>
      <c r="E212" s="222" t="s">
        <v>86</v>
      </c>
      <c r="F212" s="223"/>
      <c r="G212" s="224"/>
      <c r="H212" s="41">
        <f>H213+H214</f>
        <v>263.743</v>
      </c>
    </row>
    <row r="213" spans="1:8" ht="89.25" customHeight="1">
      <c r="A213" s="8"/>
      <c r="B213" s="33"/>
      <c r="C213" s="8"/>
      <c r="D213" s="20">
        <v>100</v>
      </c>
      <c r="E213" s="222" t="s">
        <v>87</v>
      </c>
      <c r="F213" s="223"/>
      <c r="G213" s="224"/>
      <c r="H213" s="41">
        <v>210.2</v>
      </c>
    </row>
    <row r="214" spans="1:8" ht="50.25" customHeight="1">
      <c r="A214" s="8"/>
      <c r="B214" s="33"/>
      <c r="C214" s="8"/>
      <c r="D214" s="20">
        <v>200</v>
      </c>
      <c r="E214" s="222" t="s">
        <v>20</v>
      </c>
      <c r="F214" s="225"/>
      <c r="G214" s="226"/>
      <c r="H214" s="42">
        <f>60.8-1-6.257</f>
        <v>53.543</v>
      </c>
    </row>
    <row r="215" spans="1:8" ht="18.75" customHeight="1">
      <c r="A215" s="8"/>
      <c r="B215" s="32" t="s">
        <v>127</v>
      </c>
      <c r="C215" s="8"/>
      <c r="D215" s="20"/>
      <c r="E215" s="222" t="s">
        <v>128</v>
      </c>
      <c r="F215" s="223"/>
      <c r="G215" s="224"/>
      <c r="H215" s="10">
        <f>H217</f>
        <v>43.5</v>
      </c>
    </row>
    <row r="216" spans="1:8" ht="18" customHeight="1">
      <c r="A216" s="8"/>
      <c r="B216" s="32"/>
      <c r="C216" s="8" t="s">
        <v>82</v>
      </c>
      <c r="D216" s="20"/>
      <c r="E216" s="222" t="s">
        <v>83</v>
      </c>
      <c r="F216" s="223"/>
      <c r="G216" s="224"/>
      <c r="H216" s="10">
        <f>H217</f>
        <v>43.5</v>
      </c>
    </row>
    <row r="217" spans="1:8" ht="30.75" customHeight="1">
      <c r="A217" s="8"/>
      <c r="B217" s="33"/>
      <c r="C217" s="8" t="s">
        <v>95</v>
      </c>
      <c r="D217" s="20"/>
      <c r="E217" s="222" t="s">
        <v>96</v>
      </c>
      <c r="F217" s="223"/>
      <c r="G217" s="224"/>
      <c r="H217" s="41">
        <f>H218</f>
        <v>43.5</v>
      </c>
    </row>
    <row r="218" spans="1:8" ht="16.5" customHeight="1">
      <c r="A218" s="8"/>
      <c r="B218" s="33"/>
      <c r="C218" s="8" t="s">
        <v>97</v>
      </c>
      <c r="D218" s="20"/>
      <c r="E218" s="222" t="s">
        <v>98</v>
      </c>
      <c r="F218" s="223"/>
      <c r="G218" s="224"/>
      <c r="H218" s="42">
        <f>H219</f>
        <v>43.5</v>
      </c>
    </row>
    <row r="219" spans="1:8" ht="47.25" customHeight="1">
      <c r="A219" s="8"/>
      <c r="B219" s="33"/>
      <c r="C219" s="8"/>
      <c r="D219" s="20">
        <v>200</v>
      </c>
      <c r="E219" s="222" t="s">
        <v>20</v>
      </c>
      <c r="F219" s="225"/>
      <c r="G219" s="226"/>
      <c r="H219" s="41">
        <v>43.5</v>
      </c>
    </row>
    <row r="220" spans="1:9" ht="17.25" customHeight="1">
      <c r="A220" s="8"/>
      <c r="B220" s="33"/>
      <c r="C220" s="8"/>
      <c r="D220" s="20"/>
      <c r="E220" s="242" t="s">
        <v>108</v>
      </c>
      <c r="F220" s="243"/>
      <c r="G220" s="244"/>
      <c r="H220" s="26">
        <f>H15+H193+H200</f>
        <v>40113.322369999994</v>
      </c>
      <c r="I220" s="27" t="s">
        <v>368</v>
      </c>
    </row>
  </sheetData>
  <sheetProtection/>
  <mergeCells count="217">
    <mergeCell ref="E16:G16"/>
    <mergeCell ref="G1:H1"/>
    <mergeCell ref="G2:H2"/>
    <mergeCell ref="G3:H3"/>
    <mergeCell ref="G4:H4"/>
    <mergeCell ref="G6:H6"/>
    <mergeCell ref="G7:H7"/>
    <mergeCell ref="E15:G15"/>
    <mergeCell ref="G8:H8"/>
    <mergeCell ref="G9:H9"/>
    <mergeCell ref="A11:H11"/>
    <mergeCell ref="E13:G13"/>
    <mergeCell ref="E14:G14"/>
    <mergeCell ref="E32:G32"/>
    <mergeCell ref="E17:G17"/>
    <mergeCell ref="E87:G87"/>
    <mergeCell ref="E18:G18"/>
    <mergeCell ref="E35:G35"/>
    <mergeCell ref="E25:G25"/>
    <mergeCell ref="E39:G39"/>
    <mergeCell ref="E19:G19"/>
    <mergeCell ref="E20:G20"/>
    <mergeCell ref="E30:G30"/>
    <mergeCell ref="E22:G22"/>
    <mergeCell ref="E24:G24"/>
    <mergeCell ref="E38:G38"/>
    <mergeCell ref="E33:G33"/>
    <mergeCell ref="E34:G34"/>
    <mergeCell ref="E27:G27"/>
    <mergeCell ref="E28:G28"/>
    <mergeCell ref="E48:G48"/>
    <mergeCell ref="E134:G134"/>
    <mergeCell ref="E138:G138"/>
    <mergeCell ref="E139:G139"/>
    <mergeCell ref="E140:G140"/>
    <mergeCell ref="E143:G143"/>
    <mergeCell ref="E142:G142"/>
    <mergeCell ref="E135:G135"/>
    <mergeCell ref="E136:G136"/>
    <mergeCell ref="E41:G41"/>
    <mergeCell ref="E42:G42"/>
    <mergeCell ref="E43:G43"/>
    <mergeCell ref="E44:G44"/>
    <mergeCell ref="E45:G45"/>
    <mergeCell ref="E62:G62"/>
    <mergeCell ref="E59:G59"/>
    <mergeCell ref="E61:G61"/>
    <mergeCell ref="E46:G46"/>
    <mergeCell ref="E47:G47"/>
    <mergeCell ref="E21:G21"/>
    <mergeCell ref="E31:G31"/>
    <mergeCell ref="E40:G40"/>
    <mergeCell ref="E36:G36"/>
    <mergeCell ref="E37:G37"/>
    <mergeCell ref="E29:G29"/>
    <mergeCell ref="E26:G26"/>
    <mergeCell ref="E23:G23"/>
    <mergeCell ref="E49:G49"/>
    <mergeCell ref="E79:G79"/>
    <mergeCell ref="E80:G80"/>
    <mergeCell ref="E50:G50"/>
    <mergeCell ref="E60:G60"/>
    <mergeCell ref="E63:G63"/>
    <mergeCell ref="E51:G51"/>
    <mergeCell ref="E52:G52"/>
    <mergeCell ref="E58:G58"/>
    <mergeCell ref="E64:G64"/>
    <mergeCell ref="E85:G85"/>
    <mergeCell ref="E66:G66"/>
    <mergeCell ref="E72:G72"/>
    <mergeCell ref="E67:G67"/>
    <mergeCell ref="E68:G68"/>
    <mergeCell ref="E69:G69"/>
    <mergeCell ref="E71:G71"/>
    <mergeCell ref="E84:G84"/>
    <mergeCell ref="E76:G76"/>
    <mergeCell ref="E83:G83"/>
    <mergeCell ref="E88:G88"/>
    <mergeCell ref="E53:G53"/>
    <mergeCell ref="E54:G54"/>
    <mergeCell ref="E124:G124"/>
    <mergeCell ref="E55:G55"/>
    <mergeCell ref="E56:G56"/>
    <mergeCell ref="E57:G57"/>
    <mergeCell ref="E123:G123"/>
    <mergeCell ref="E70:G70"/>
    <mergeCell ref="E65:G65"/>
    <mergeCell ref="E98:G98"/>
    <mergeCell ref="E99:G99"/>
    <mergeCell ref="E77:G77"/>
    <mergeCell ref="E78:G78"/>
    <mergeCell ref="E89:G89"/>
    <mergeCell ref="E81:G81"/>
    <mergeCell ref="E82:G82"/>
    <mergeCell ref="E92:G92"/>
    <mergeCell ref="E91:G91"/>
    <mergeCell ref="E86:G86"/>
    <mergeCell ref="E93:G93"/>
    <mergeCell ref="E73:G73"/>
    <mergeCell ref="E74:G74"/>
    <mergeCell ref="E75:G75"/>
    <mergeCell ref="E111:G111"/>
    <mergeCell ref="E108:G108"/>
    <mergeCell ref="E107:G107"/>
    <mergeCell ref="E104:G104"/>
    <mergeCell ref="E90:G90"/>
    <mergeCell ref="E100:G100"/>
    <mergeCell ref="E109:G109"/>
    <mergeCell ref="E112:G112"/>
    <mergeCell ref="E101:G101"/>
    <mergeCell ref="E94:G94"/>
    <mergeCell ref="E95:G95"/>
    <mergeCell ref="E96:G96"/>
    <mergeCell ref="E105:G105"/>
    <mergeCell ref="E103:G103"/>
    <mergeCell ref="E102:G102"/>
    <mergeCell ref="E97:G97"/>
    <mergeCell ref="E127:G127"/>
    <mergeCell ref="E106:G106"/>
    <mergeCell ref="E110:G110"/>
    <mergeCell ref="E125:G125"/>
    <mergeCell ref="E126:G126"/>
    <mergeCell ref="E122:G122"/>
    <mergeCell ref="E113:G113"/>
    <mergeCell ref="E114:G114"/>
    <mergeCell ref="E115:G115"/>
    <mergeCell ref="E116:G116"/>
    <mergeCell ref="E117:G117"/>
    <mergeCell ref="E153:G153"/>
    <mergeCell ref="E146:G146"/>
    <mergeCell ref="E147:G147"/>
    <mergeCell ref="E148:G148"/>
    <mergeCell ref="E150:G150"/>
    <mergeCell ref="E131:G131"/>
    <mergeCell ref="E130:G130"/>
    <mergeCell ref="E137:G137"/>
    <mergeCell ref="E132:G132"/>
    <mergeCell ref="E176:G176"/>
    <mergeCell ref="E133:G133"/>
    <mergeCell ref="E118:G118"/>
    <mergeCell ref="E119:G119"/>
    <mergeCell ref="E163:G163"/>
    <mergeCell ref="E161:G161"/>
    <mergeCell ref="E158:G158"/>
    <mergeCell ref="E159:G159"/>
    <mergeCell ref="E160:G160"/>
    <mergeCell ref="E157:G157"/>
    <mergeCell ref="E188:G188"/>
    <mergeCell ref="E195:G195"/>
    <mergeCell ref="E167:G167"/>
    <mergeCell ref="E170:G170"/>
    <mergeCell ref="E171:G171"/>
    <mergeCell ref="E168:G168"/>
    <mergeCell ref="E169:G169"/>
    <mergeCell ref="E179:G179"/>
    <mergeCell ref="E173:G173"/>
    <mergeCell ref="E174:G174"/>
    <mergeCell ref="E219:G219"/>
    <mergeCell ref="E192:G192"/>
    <mergeCell ref="E190:G190"/>
    <mergeCell ref="E203:G203"/>
    <mergeCell ref="E204:G204"/>
    <mergeCell ref="E198:G198"/>
    <mergeCell ref="E205:G205"/>
    <mergeCell ref="E202:G202"/>
    <mergeCell ref="E197:G197"/>
    <mergeCell ref="E209:G209"/>
    <mergeCell ref="E220:G220"/>
    <mergeCell ref="E210:G210"/>
    <mergeCell ref="E211:G211"/>
    <mergeCell ref="E215:G215"/>
    <mergeCell ref="E216:G216"/>
    <mergeCell ref="E217:G217"/>
    <mergeCell ref="E218:G218"/>
    <mergeCell ref="E213:G213"/>
    <mergeCell ref="E214:G214"/>
    <mergeCell ref="E212:G212"/>
    <mergeCell ref="E144:G144"/>
    <mergeCell ref="E141:G141"/>
    <mergeCell ref="E151:G151"/>
    <mergeCell ref="E152:G152"/>
    <mergeCell ref="E186:G186"/>
    <mergeCell ref="E187:G187"/>
    <mergeCell ref="E166:G166"/>
    <mergeCell ref="E177:G177"/>
    <mergeCell ref="E178:G178"/>
    <mergeCell ref="E180:G180"/>
    <mergeCell ref="E193:G193"/>
    <mergeCell ref="E194:G194"/>
    <mergeCell ref="E156:G156"/>
    <mergeCell ref="E162:G162"/>
    <mergeCell ref="E154:G154"/>
    <mergeCell ref="E155:G155"/>
    <mergeCell ref="E172:G172"/>
    <mergeCell ref="E184:G184"/>
    <mergeCell ref="E185:G185"/>
    <mergeCell ref="E175:G175"/>
    <mergeCell ref="E196:G196"/>
    <mergeCell ref="E199:G199"/>
    <mergeCell ref="E200:G200"/>
    <mergeCell ref="E201:G201"/>
    <mergeCell ref="E164:G164"/>
    <mergeCell ref="E182:G182"/>
    <mergeCell ref="E183:G183"/>
    <mergeCell ref="E191:G191"/>
    <mergeCell ref="E189:G189"/>
    <mergeCell ref="E165:G165"/>
    <mergeCell ref="E120:G120"/>
    <mergeCell ref="E129:G129"/>
    <mergeCell ref="E208:G208"/>
    <mergeCell ref="E121:G121"/>
    <mergeCell ref="E128:G128"/>
    <mergeCell ref="E206:G206"/>
    <mergeCell ref="E181:G181"/>
    <mergeCell ref="E145:G145"/>
    <mergeCell ref="E149:G149"/>
    <mergeCell ref="E207:G2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8.421875" style="0" customWidth="1"/>
    <col min="2" max="2" width="50.28125" style="0" customWidth="1"/>
    <col min="3" max="3" width="25.57421875" style="0" customWidth="1"/>
    <col min="4" max="4" width="2.140625" style="0" customWidth="1"/>
  </cols>
  <sheetData>
    <row r="1" spans="2:3" ht="15.75">
      <c r="B1" s="174" t="s">
        <v>379</v>
      </c>
      <c r="C1" s="174"/>
    </row>
    <row r="2" spans="2:3" ht="15.75">
      <c r="B2" s="174" t="s">
        <v>252</v>
      </c>
      <c r="C2" s="174"/>
    </row>
    <row r="3" spans="2:3" ht="15.75">
      <c r="B3" s="174" t="s">
        <v>253</v>
      </c>
      <c r="C3" s="174"/>
    </row>
    <row r="4" spans="2:3" ht="15.75">
      <c r="B4" s="174" t="s">
        <v>454</v>
      </c>
      <c r="C4" s="174"/>
    </row>
    <row r="6" spans="2:3" ht="15.75">
      <c r="B6" s="175" t="s">
        <v>458</v>
      </c>
      <c r="C6" s="175"/>
    </row>
    <row r="7" spans="2:3" ht="15.75">
      <c r="B7" s="175" t="s">
        <v>459</v>
      </c>
      <c r="C7" s="175"/>
    </row>
    <row r="8" spans="2:3" ht="15.75">
      <c r="B8" s="175" t="s">
        <v>460</v>
      </c>
      <c r="C8" s="175"/>
    </row>
    <row r="9" spans="2:3" ht="15.75">
      <c r="B9" s="175" t="s">
        <v>465</v>
      </c>
      <c r="C9" s="175"/>
    </row>
    <row r="10" spans="2:3" ht="15.75">
      <c r="B10" s="118"/>
      <c r="C10" s="117"/>
    </row>
    <row r="11" spans="2:3" ht="15.75">
      <c r="B11" s="118"/>
      <c r="C11" s="117"/>
    </row>
    <row r="12" ht="15">
      <c r="B12" s="118"/>
    </row>
    <row r="13" spans="1:3" ht="35.25" customHeight="1">
      <c r="A13" s="276" t="s">
        <v>390</v>
      </c>
      <c r="B13" s="276"/>
      <c r="C13" s="276"/>
    </row>
    <row r="14" spans="1:3" ht="15">
      <c r="A14" s="119"/>
      <c r="B14" s="119"/>
      <c r="C14" s="119"/>
    </row>
    <row r="15" spans="1:3" ht="15">
      <c r="A15" s="120" t="s">
        <v>347</v>
      </c>
      <c r="B15" s="120" t="s">
        <v>3</v>
      </c>
      <c r="C15" s="120" t="s">
        <v>391</v>
      </c>
    </row>
    <row r="16" spans="1:3" ht="50.25" customHeight="1">
      <c r="A16" s="121" t="s">
        <v>392</v>
      </c>
      <c r="B16" s="122" t="s">
        <v>393</v>
      </c>
      <c r="C16" s="125">
        <f>C17</f>
        <v>10623.37688</v>
      </c>
    </row>
    <row r="17" spans="1:3" ht="45" customHeight="1">
      <c r="A17" s="121"/>
      <c r="B17" s="122" t="s">
        <v>394</v>
      </c>
      <c r="C17" s="125">
        <f>C18</f>
        <v>10623.37688</v>
      </c>
    </row>
    <row r="18" spans="1:3" ht="33.75" customHeight="1">
      <c r="A18" s="121"/>
      <c r="B18" s="122" t="s">
        <v>395</v>
      </c>
      <c r="C18" s="125">
        <f>C19+C20+C21</f>
        <v>10623.37688</v>
      </c>
    </row>
    <row r="19" spans="1:3" ht="15">
      <c r="A19" s="121"/>
      <c r="B19" s="122" t="s">
        <v>19</v>
      </c>
      <c r="C19" s="125">
        <f>6425</f>
        <v>6425</v>
      </c>
    </row>
    <row r="20" spans="1:3" ht="15">
      <c r="A20" s="121"/>
      <c r="B20" s="122" t="s">
        <v>22</v>
      </c>
      <c r="C20" s="125">
        <f>1765+2400-58.2-312.51375+227-200.23269-44.07676</f>
        <v>3776.9768000000004</v>
      </c>
    </row>
    <row r="21" spans="1:3" ht="35.25" customHeight="1">
      <c r="A21" s="121"/>
      <c r="B21" s="155" t="s">
        <v>396</v>
      </c>
      <c r="C21" s="156">
        <f>296.27305+125.12703</f>
        <v>421.40008</v>
      </c>
    </row>
    <row r="22" spans="1:4" ht="15">
      <c r="A22" s="123"/>
      <c r="B22" s="124" t="s">
        <v>397</v>
      </c>
      <c r="C22" s="126">
        <f>C16</f>
        <v>10623.37688</v>
      </c>
      <c r="D22" s="2" t="s">
        <v>368</v>
      </c>
    </row>
  </sheetData>
  <sheetProtection/>
  <mergeCells count="9">
    <mergeCell ref="B8:C8"/>
    <mergeCell ref="B9:C9"/>
    <mergeCell ref="A13:C13"/>
    <mergeCell ref="B1:C1"/>
    <mergeCell ref="B2:C2"/>
    <mergeCell ref="B3:C3"/>
    <mergeCell ref="B4:C4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zoomScalePageLayoutView="0" workbookViewId="0" topLeftCell="A1">
      <selection activeCell="B9" sqref="B9:C9"/>
    </sheetView>
  </sheetViews>
  <sheetFormatPr defaultColWidth="9.140625" defaultRowHeight="15"/>
  <cols>
    <col min="1" max="1" width="8.140625" style="0" customWidth="1"/>
    <col min="2" max="2" width="61.7109375" style="0" customWidth="1"/>
    <col min="3" max="3" width="16.57421875" style="0" customWidth="1"/>
    <col min="4" max="4" width="2.421875" style="0" customWidth="1"/>
    <col min="5" max="5" width="23.28125" style="0" customWidth="1"/>
  </cols>
  <sheetData>
    <row r="1" spans="3:4" ht="15.75">
      <c r="C1" s="174" t="s">
        <v>440</v>
      </c>
      <c r="D1" s="174"/>
    </row>
    <row r="2" spans="3:4" ht="15.75">
      <c r="C2" s="174" t="s">
        <v>252</v>
      </c>
      <c r="D2" s="174"/>
    </row>
    <row r="3" spans="2:4" ht="15.75">
      <c r="B3" s="175" t="s">
        <v>253</v>
      </c>
      <c r="C3" s="175"/>
      <c r="D3" s="175"/>
    </row>
    <row r="4" spans="3:4" ht="15.75">
      <c r="C4" s="277" t="s">
        <v>441</v>
      </c>
      <c r="D4" s="277"/>
    </row>
    <row r="6" spans="2:3" ht="15.75">
      <c r="B6" s="99"/>
      <c r="C6" s="98" t="s">
        <v>461</v>
      </c>
    </row>
    <row r="7" spans="2:3" ht="15.75">
      <c r="B7" s="99"/>
      <c r="C7" s="98" t="s">
        <v>345</v>
      </c>
    </row>
    <row r="8" spans="2:3" ht="15.75">
      <c r="B8" s="99"/>
      <c r="C8" s="98" t="s">
        <v>253</v>
      </c>
    </row>
    <row r="9" spans="2:3" ht="15.75" customHeight="1">
      <c r="B9" s="284" t="s">
        <v>462</v>
      </c>
      <c r="C9" s="285"/>
    </row>
    <row r="10" spans="1:3" ht="18.75">
      <c r="A10" s="97"/>
      <c r="B10" s="99"/>
      <c r="C10" s="99"/>
    </row>
    <row r="11" spans="1:3" ht="114" customHeight="1">
      <c r="A11" s="286" t="s">
        <v>346</v>
      </c>
      <c r="B11" s="286"/>
      <c r="C11" s="286"/>
    </row>
    <row r="12" ht="18.75" customHeight="1">
      <c r="A12" s="97"/>
    </row>
    <row r="13" spans="1:3" ht="24.75" customHeight="1">
      <c r="A13" s="101" t="s">
        <v>347</v>
      </c>
      <c r="B13" s="101" t="s">
        <v>348</v>
      </c>
      <c r="C13" s="101" t="s">
        <v>349</v>
      </c>
    </row>
    <row r="14" spans="1:3" ht="42" customHeight="1">
      <c r="A14" s="102">
        <v>1</v>
      </c>
      <c r="B14" s="76" t="s">
        <v>350</v>
      </c>
      <c r="C14" s="103">
        <v>5789.9</v>
      </c>
    </row>
    <row r="15" spans="1:3" ht="36" customHeight="1">
      <c r="A15" s="102" t="s">
        <v>351</v>
      </c>
      <c r="B15" s="76" t="s">
        <v>352</v>
      </c>
      <c r="C15" s="103">
        <v>2560.6</v>
      </c>
    </row>
    <row r="16" spans="1:3" ht="30.75" customHeight="1">
      <c r="A16" s="282" t="s">
        <v>353</v>
      </c>
      <c r="B16" s="278" t="s">
        <v>354</v>
      </c>
      <c r="C16" s="279">
        <v>4</v>
      </c>
    </row>
    <row r="17" spans="1:3" ht="1.5" customHeight="1" hidden="1">
      <c r="A17" s="282"/>
      <c r="B17" s="278"/>
      <c r="C17" s="281"/>
    </row>
    <row r="18" spans="1:3" ht="102.75" customHeight="1">
      <c r="A18" s="282" t="s">
        <v>355</v>
      </c>
      <c r="B18" s="278" t="s">
        <v>356</v>
      </c>
      <c r="C18" s="279">
        <v>66.1</v>
      </c>
    </row>
    <row r="19" spans="1:3" ht="18.75" customHeight="1" hidden="1">
      <c r="A19" s="282"/>
      <c r="B19" s="278"/>
      <c r="C19" s="280"/>
    </row>
    <row r="20" spans="1:3" ht="18.75" customHeight="1" hidden="1">
      <c r="A20" s="282"/>
      <c r="B20" s="278"/>
      <c r="C20" s="280"/>
    </row>
    <row r="21" spans="1:3" ht="18.75" customHeight="1" hidden="1">
      <c r="A21" s="282"/>
      <c r="B21" s="278"/>
      <c r="C21" s="281"/>
    </row>
    <row r="22" spans="1:3" ht="48.75" customHeight="1">
      <c r="A22" s="282" t="s">
        <v>357</v>
      </c>
      <c r="B22" s="278" t="s">
        <v>358</v>
      </c>
      <c r="C22" s="283">
        <v>2</v>
      </c>
    </row>
    <row r="23" spans="1:3" ht="12.75" customHeight="1">
      <c r="A23" s="282"/>
      <c r="B23" s="278"/>
      <c r="C23" s="283"/>
    </row>
    <row r="24" spans="1:3" ht="6" customHeight="1">
      <c r="A24" s="282"/>
      <c r="B24" s="278"/>
      <c r="C24" s="283"/>
    </row>
    <row r="25" spans="1:3" ht="21.75" customHeight="1" hidden="1">
      <c r="A25" s="282"/>
      <c r="B25" s="278"/>
      <c r="C25" s="283"/>
    </row>
    <row r="26" spans="1:3" ht="16.5" customHeight="1" hidden="1">
      <c r="A26" s="282"/>
      <c r="B26" s="278"/>
      <c r="C26" s="283"/>
    </row>
    <row r="27" spans="1:3" ht="53.25" customHeight="1">
      <c r="A27" s="102" t="s">
        <v>359</v>
      </c>
      <c r="B27" s="90" t="s">
        <v>360</v>
      </c>
      <c r="C27" s="105">
        <f>395.5+11.7</f>
        <v>407.2</v>
      </c>
    </row>
    <row r="28" spans="1:3" ht="66.75" customHeight="1">
      <c r="A28" s="102" t="s">
        <v>361</v>
      </c>
      <c r="B28" s="100" t="s">
        <v>362</v>
      </c>
      <c r="C28" s="104">
        <v>173.5</v>
      </c>
    </row>
    <row r="29" spans="1:3" ht="81" customHeight="1">
      <c r="A29" s="102" t="s">
        <v>363</v>
      </c>
      <c r="B29" s="100" t="s">
        <v>364</v>
      </c>
      <c r="C29" s="104">
        <v>9.7</v>
      </c>
    </row>
    <row r="30" spans="1:3" ht="35.25" customHeight="1">
      <c r="A30" s="102" t="s">
        <v>365</v>
      </c>
      <c r="B30" s="89" t="s">
        <v>366</v>
      </c>
      <c r="C30" s="105">
        <v>114.3</v>
      </c>
    </row>
    <row r="31" spans="1:3" ht="65.25" customHeight="1">
      <c r="A31" s="109">
        <v>10</v>
      </c>
      <c r="B31" s="110" t="s">
        <v>377</v>
      </c>
      <c r="C31" s="85">
        <f>3080.7971+1139.4729+1150.43</f>
        <v>5370.7</v>
      </c>
    </row>
    <row r="32" spans="1:3" ht="51" customHeight="1">
      <c r="A32" s="109">
        <v>11</v>
      </c>
      <c r="B32" s="111" t="s">
        <v>375</v>
      </c>
      <c r="C32" s="112">
        <f>1315.008-262.34028</f>
        <v>1052.66772</v>
      </c>
    </row>
    <row r="33" spans="1:5" ht="67.5" customHeight="1">
      <c r="A33" s="109">
        <v>12</v>
      </c>
      <c r="B33" s="129" t="s">
        <v>387</v>
      </c>
      <c r="C33" s="112">
        <f>2400+125.12703-44.07676</f>
        <v>2481.05027</v>
      </c>
      <c r="E33" s="115"/>
    </row>
    <row r="34" spans="1:5" ht="63" customHeight="1">
      <c r="A34" s="109">
        <v>13</v>
      </c>
      <c r="B34" s="129" t="s">
        <v>388</v>
      </c>
      <c r="C34" s="112">
        <f>129.5-94.5</f>
        <v>35</v>
      </c>
      <c r="E34" s="115"/>
    </row>
    <row r="35" spans="1:5" ht="83.25" customHeight="1">
      <c r="A35" s="109">
        <v>14</v>
      </c>
      <c r="B35" s="129" t="s">
        <v>389</v>
      </c>
      <c r="C35" s="112">
        <f>380-175.477</f>
        <v>204.523</v>
      </c>
      <c r="E35" s="115"/>
    </row>
    <row r="36" spans="1:4" ht="22.5" customHeight="1">
      <c r="A36" s="100"/>
      <c r="B36" s="106" t="s">
        <v>367</v>
      </c>
      <c r="C36" s="107">
        <f>SUM(C14:C35)</f>
        <v>18271.240990000002</v>
      </c>
      <c r="D36" s="2" t="s">
        <v>368</v>
      </c>
    </row>
    <row r="37" ht="15">
      <c r="A37" s="108"/>
    </row>
  </sheetData>
  <sheetProtection/>
  <mergeCells count="15">
    <mergeCell ref="A22:A26"/>
    <mergeCell ref="B22:B26"/>
    <mergeCell ref="C22:C26"/>
    <mergeCell ref="B9:C9"/>
    <mergeCell ref="A11:C11"/>
    <mergeCell ref="A16:A17"/>
    <mergeCell ref="B16:B17"/>
    <mergeCell ref="C16:C17"/>
    <mergeCell ref="A18:A21"/>
    <mergeCell ref="C1:D1"/>
    <mergeCell ref="C2:D2"/>
    <mergeCell ref="C4:D4"/>
    <mergeCell ref="B18:B21"/>
    <mergeCell ref="C18:C21"/>
    <mergeCell ref="B3:D3"/>
  </mergeCells>
  <printOptions/>
  <pageMargins left="0.7" right="0.21" top="0.31" bottom="0.2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26.00390625" style="0" customWidth="1"/>
    <col min="2" max="2" width="44.140625" style="0" customWidth="1"/>
    <col min="3" max="3" width="15.7109375" style="0" customWidth="1"/>
    <col min="4" max="4" width="1.57421875" style="0" customWidth="1"/>
  </cols>
  <sheetData>
    <row r="1" spans="2:4" ht="15.75">
      <c r="B1" s="174" t="s">
        <v>442</v>
      </c>
      <c r="C1" s="174"/>
      <c r="D1" s="174"/>
    </row>
    <row r="2" spans="2:4" ht="15.75">
      <c r="B2" s="174" t="s">
        <v>252</v>
      </c>
      <c r="C2" s="174"/>
      <c r="D2" s="174"/>
    </row>
    <row r="3" spans="2:4" ht="15.75">
      <c r="B3" s="174" t="s">
        <v>253</v>
      </c>
      <c r="C3" s="174"/>
      <c r="D3" s="174"/>
    </row>
    <row r="4" spans="2:4" ht="15.75">
      <c r="B4" s="174" t="s">
        <v>443</v>
      </c>
      <c r="C4" s="174"/>
      <c r="D4" s="174"/>
    </row>
    <row r="6" spans="2:3" ht="15.75">
      <c r="B6" s="130"/>
      <c r="C6" s="168" t="s">
        <v>444</v>
      </c>
    </row>
    <row r="7" spans="2:3" ht="15.75">
      <c r="B7" s="130"/>
      <c r="C7" s="168" t="s">
        <v>445</v>
      </c>
    </row>
    <row r="8" spans="2:3" ht="15.75">
      <c r="B8" s="130"/>
      <c r="C8" s="168" t="s">
        <v>446</v>
      </c>
    </row>
    <row r="9" spans="2:3" ht="15.75">
      <c r="B9" s="130"/>
      <c r="C9" s="168" t="s">
        <v>447</v>
      </c>
    </row>
    <row r="10" ht="15">
      <c r="C10" s="131"/>
    </row>
    <row r="11" spans="1:3" ht="21" customHeight="1">
      <c r="A11" s="287" t="s">
        <v>400</v>
      </c>
      <c r="B11" s="287"/>
      <c r="C11" s="288"/>
    </row>
    <row r="12" ht="15">
      <c r="C12" s="131"/>
    </row>
    <row r="13" spans="1:3" ht="40.5" customHeight="1">
      <c r="A13" s="132" t="s">
        <v>401</v>
      </c>
      <c r="B13" s="132" t="s">
        <v>402</v>
      </c>
      <c r="C13" s="132" t="s">
        <v>403</v>
      </c>
    </row>
    <row r="14" spans="1:3" ht="57.75" customHeight="1">
      <c r="A14" s="72" t="s">
        <v>404</v>
      </c>
      <c r="B14" s="72" t="s">
        <v>405</v>
      </c>
      <c r="C14" s="133">
        <f>C15</f>
        <v>263.98137999999744</v>
      </c>
    </row>
    <row r="15" spans="1:3" ht="37.5" customHeight="1">
      <c r="A15" s="134" t="s">
        <v>406</v>
      </c>
      <c r="B15" s="135" t="s">
        <v>407</v>
      </c>
      <c r="C15" s="136">
        <f>C16</f>
        <v>263.98137999999744</v>
      </c>
    </row>
    <row r="16" spans="1:3" ht="15.75">
      <c r="A16" s="137" t="s">
        <v>408</v>
      </c>
      <c r="B16" s="138" t="s">
        <v>409</v>
      </c>
      <c r="C16" s="139">
        <f>C17</f>
        <v>263.98137999999744</v>
      </c>
    </row>
    <row r="17" spans="1:3" ht="35.25" customHeight="1">
      <c r="A17" s="137" t="s">
        <v>410</v>
      </c>
      <c r="B17" s="138" t="s">
        <v>411</v>
      </c>
      <c r="C17" s="139">
        <f>C18</f>
        <v>263.98137999999744</v>
      </c>
    </row>
    <row r="18" spans="1:3" ht="37.5" customHeight="1">
      <c r="A18" s="137" t="s">
        <v>412</v>
      </c>
      <c r="B18" s="138" t="s">
        <v>413</v>
      </c>
      <c r="C18" s="139">
        <f>C19</f>
        <v>263.98137999999744</v>
      </c>
    </row>
    <row r="19" spans="1:3" ht="35.25" customHeight="1">
      <c r="A19" s="137" t="s">
        <v>414</v>
      </c>
      <c r="B19" s="140" t="s">
        <v>415</v>
      </c>
      <c r="C19" s="139">
        <f>5!F155-3!C15</f>
        <v>263.98137999999744</v>
      </c>
    </row>
    <row r="20" spans="1:3" ht="16.5" customHeight="1">
      <c r="A20" s="137" t="s">
        <v>416</v>
      </c>
      <c r="B20" s="138" t="s">
        <v>417</v>
      </c>
      <c r="C20" s="139">
        <v>0</v>
      </c>
    </row>
    <row r="21" spans="1:3" ht="35.25" customHeight="1">
      <c r="A21" s="137" t="s">
        <v>418</v>
      </c>
      <c r="B21" s="138" t="s">
        <v>419</v>
      </c>
      <c r="C21" s="139">
        <v>0</v>
      </c>
    </row>
    <row r="22" spans="1:3" ht="33.75" customHeight="1">
      <c r="A22" s="137" t="s">
        <v>420</v>
      </c>
      <c r="B22" s="138" t="s">
        <v>421</v>
      </c>
      <c r="C22" s="139">
        <v>0</v>
      </c>
    </row>
    <row r="23" spans="1:4" ht="39.75" customHeight="1">
      <c r="A23" s="137" t="s">
        <v>422</v>
      </c>
      <c r="B23" s="138" t="s">
        <v>423</v>
      </c>
      <c r="C23" s="139">
        <v>0</v>
      </c>
      <c r="D23" s="27" t="s">
        <v>368</v>
      </c>
    </row>
    <row r="24" spans="1:3" ht="15.75">
      <c r="A24" s="141"/>
      <c r="B24" s="142"/>
      <c r="C24" s="143"/>
    </row>
    <row r="25" ht="15.75">
      <c r="C25" s="144"/>
    </row>
  </sheetData>
  <sheetProtection/>
  <mergeCells count="5">
    <mergeCell ref="B4:D4"/>
    <mergeCell ref="A11:C11"/>
    <mergeCell ref="B2:D2"/>
    <mergeCell ref="B3:D3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4">
      <selection activeCell="G12" sqref="G12"/>
    </sheetView>
  </sheetViews>
  <sheetFormatPr defaultColWidth="9.140625" defaultRowHeight="15"/>
  <cols>
    <col min="1" max="1" width="61.140625" style="0" customWidth="1"/>
    <col min="2" max="2" width="23.7109375" style="0" customWidth="1"/>
    <col min="3" max="3" width="2.28125" style="0" customWidth="1"/>
  </cols>
  <sheetData>
    <row r="1" spans="2:3" ht="15.75">
      <c r="B1" s="174" t="s">
        <v>448</v>
      </c>
      <c r="C1" s="174"/>
    </row>
    <row r="2" spans="2:3" ht="15.75">
      <c r="B2" s="174" t="s">
        <v>252</v>
      </c>
      <c r="C2" s="174"/>
    </row>
    <row r="3" spans="1:3" ht="15.75">
      <c r="A3" s="174" t="s">
        <v>253</v>
      </c>
      <c r="B3" s="174"/>
      <c r="C3" s="174"/>
    </row>
    <row r="4" spans="1:3" ht="15.75">
      <c r="A4" s="169" t="s">
        <v>449</v>
      </c>
      <c r="B4" s="174" t="s">
        <v>450</v>
      </c>
      <c r="C4" s="174"/>
    </row>
    <row r="6" spans="2:3" ht="15.75">
      <c r="B6" s="174" t="s">
        <v>451</v>
      </c>
      <c r="C6" s="174"/>
    </row>
    <row r="7" spans="2:3" ht="15.75">
      <c r="B7" s="174" t="s">
        <v>424</v>
      </c>
      <c r="C7" s="174"/>
    </row>
    <row r="8" spans="1:3" ht="15.75">
      <c r="A8" s="174" t="s">
        <v>425</v>
      </c>
      <c r="B8" s="174"/>
      <c r="C8" s="174"/>
    </row>
    <row r="9" spans="2:3" ht="15.75">
      <c r="B9" s="174" t="s">
        <v>254</v>
      </c>
      <c r="C9" s="174"/>
    </row>
    <row r="10" ht="15.75" customHeight="1">
      <c r="A10" s="145"/>
    </row>
    <row r="11" spans="1:2" ht="69" customHeight="1">
      <c r="A11" s="286" t="s">
        <v>426</v>
      </c>
      <c r="B11" s="286"/>
    </row>
    <row r="12" ht="18.75">
      <c r="A12" s="146"/>
    </row>
    <row r="13" spans="1:2" ht="43.5" customHeight="1">
      <c r="A13" s="147" t="s">
        <v>427</v>
      </c>
      <c r="B13" s="147" t="s">
        <v>403</v>
      </c>
    </row>
    <row r="14" spans="1:2" ht="18" customHeight="1">
      <c r="A14" s="148" t="s">
        <v>99</v>
      </c>
      <c r="B14" s="149">
        <f>160+443.896</f>
        <v>603.896</v>
      </c>
    </row>
    <row r="15" spans="1:2" ht="72" customHeight="1">
      <c r="A15" s="148" t="s">
        <v>376</v>
      </c>
      <c r="B15" s="25">
        <f>871.112-262.34028</f>
        <v>608.77172</v>
      </c>
    </row>
    <row r="16" spans="1:2" ht="31.5" customHeight="1">
      <c r="A16" s="148" t="s">
        <v>436</v>
      </c>
      <c r="B16" s="9">
        <f>208.85028+87.42277+125.12703+227-200.23269</f>
        <v>448.16739</v>
      </c>
    </row>
    <row r="17" spans="1:2" ht="47.25" customHeight="1">
      <c r="A17" s="148" t="s">
        <v>106</v>
      </c>
      <c r="B17" s="149">
        <v>3440</v>
      </c>
    </row>
    <row r="18" spans="1:2" ht="39.75" customHeight="1">
      <c r="A18" s="148" t="s">
        <v>107</v>
      </c>
      <c r="B18" s="149">
        <v>2431</v>
      </c>
    </row>
    <row r="19" spans="1:2" ht="33.75" customHeight="1">
      <c r="A19" s="154" t="s">
        <v>248</v>
      </c>
      <c r="B19" s="150">
        <v>113.3</v>
      </c>
    </row>
    <row r="20" spans="1:3" ht="20.25" customHeight="1">
      <c r="A20" s="106" t="s">
        <v>367</v>
      </c>
      <c r="B20" s="151">
        <f>SUM(B14:B19)</f>
        <v>7645.13511</v>
      </c>
      <c r="C20" s="2" t="s">
        <v>368</v>
      </c>
    </row>
    <row r="21" ht="18.75">
      <c r="A21" s="152"/>
    </row>
  </sheetData>
  <sheetProtection/>
  <mergeCells count="9">
    <mergeCell ref="A8:C8"/>
    <mergeCell ref="B9:C9"/>
    <mergeCell ref="B1:C1"/>
    <mergeCell ref="B2:C2"/>
    <mergeCell ref="B4:C4"/>
    <mergeCell ref="A11:B11"/>
    <mergeCell ref="A3:C3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bd17st</dc:creator>
  <cp:keywords/>
  <dc:description/>
  <cp:lastModifiedBy>Пользователь</cp:lastModifiedBy>
  <cp:lastPrinted>2018-12-13T10:08:14Z</cp:lastPrinted>
  <dcterms:created xsi:type="dcterms:W3CDTF">2016-09-30T07:51:46Z</dcterms:created>
  <dcterms:modified xsi:type="dcterms:W3CDTF">2018-12-25T10:29:28Z</dcterms:modified>
  <cp:category/>
  <cp:version/>
  <cp:contentType/>
  <cp:contentStatus/>
</cp:coreProperties>
</file>