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7400" windowHeight="9285"/>
  </bookViews>
  <sheets>
    <sheet name="прил 4" sheetId="1" r:id="rId1"/>
    <sheet name="прил 5" sheetId="2" r:id="rId2"/>
    <sheet name="приложение 6" sheetId="3" r:id="rId3"/>
    <sheet name="Приложение 3" sheetId="4" r:id="rId4"/>
  </sheets>
  <definedNames>
    <definedName name="OLE_LINK1" localSheetId="0">'прил 4'!$A$19</definedName>
    <definedName name="_xlnm.Print_Area" localSheetId="0">'прил 4'!$A$1:$H$91</definedName>
    <definedName name="_xlnm.Print_Area" localSheetId="1">'прил 5'!$A$1:$H$93</definedName>
  </definedNames>
  <calcPr calcId="125725"/>
</workbook>
</file>

<file path=xl/calcChain.xml><?xml version="1.0" encoding="utf-8"?>
<calcChain xmlns="http://schemas.openxmlformats.org/spreadsheetml/2006/main">
  <c r="G89" i="1"/>
  <c r="H88"/>
  <c r="H87" s="1"/>
  <c r="G88"/>
  <c r="F88"/>
  <c r="F87" s="1"/>
  <c r="G87"/>
  <c r="G86"/>
  <c r="H83"/>
  <c r="G83"/>
  <c r="G82" s="1"/>
  <c r="F83"/>
  <c r="H82"/>
  <c r="F82"/>
  <c r="H79"/>
  <c r="G79"/>
  <c r="H78"/>
  <c r="G78"/>
  <c r="H77"/>
  <c r="G77"/>
  <c r="F77"/>
  <c r="G76"/>
  <c r="G75" s="1"/>
  <c r="H52"/>
  <c r="H44" s="1"/>
  <c r="H42" s="1"/>
  <c r="H38" s="1"/>
  <c r="H36" s="1"/>
  <c r="G52"/>
  <c r="G50"/>
  <c r="F50"/>
  <c r="F49"/>
  <c r="G47"/>
  <c r="F47"/>
  <c r="F44" s="1"/>
  <c r="F42" s="1"/>
  <c r="F38" s="1"/>
  <c r="F36" s="1"/>
  <c r="G44"/>
  <c r="G42" s="1"/>
  <c r="G41"/>
  <c r="F41"/>
  <c r="H39"/>
  <c r="G39"/>
  <c r="G38" s="1"/>
  <c r="G36" s="1"/>
  <c r="F39"/>
  <c r="G34"/>
  <c r="F34"/>
  <c r="F32"/>
  <c r="F25" s="1"/>
  <c r="F24" s="1"/>
  <c r="H28"/>
  <c r="F26"/>
  <c r="H25"/>
  <c r="G25"/>
  <c r="G24" s="1"/>
  <c r="H24"/>
  <c r="G23"/>
  <c r="F23"/>
  <c r="F22" s="1"/>
  <c r="F21" s="1"/>
  <c r="F20" s="1"/>
  <c r="F19" s="1"/>
  <c r="F18" s="1"/>
  <c r="H22"/>
  <c r="G22"/>
  <c r="G21" s="1"/>
  <c r="G20" s="1"/>
  <c r="G19" s="1"/>
  <c r="G18" s="1"/>
  <c r="H21"/>
  <c r="H20" s="1"/>
  <c r="H19" l="1"/>
  <c r="H18" s="1"/>
  <c r="G80" i="2" l="1"/>
  <c r="G87"/>
  <c r="G71"/>
  <c r="G30"/>
  <c r="G70"/>
  <c r="G68" s="1"/>
  <c r="G29"/>
  <c r="H91"/>
  <c r="F91"/>
  <c r="G91"/>
  <c r="G27"/>
  <c r="H36" l="1"/>
  <c r="H44"/>
  <c r="H43" s="1"/>
  <c r="G67" l="1"/>
  <c r="H68"/>
  <c r="H67" s="1"/>
  <c r="F70"/>
  <c r="F71"/>
  <c r="F72"/>
  <c r="F74"/>
  <c r="F76"/>
  <c r="F79"/>
  <c r="G79"/>
  <c r="H79"/>
  <c r="G84"/>
  <c r="G83" s="1"/>
  <c r="H84"/>
  <c r="H83" s="1"/>
  <c r="F68" l="1"/>
  <c r="F67" s="1"/>
  <c r="G44"/>
  <c r="H89" l="1"/>
  <c r="H82" s="1"/>
  <c r="H81" s="1"/>
  <c r="G89"/>
  <c r="G82" s="1"/>
  <c r="G81" s="1"/>
  <c r="F89"/>
  <c r="H29"/>
  <c r="H27" s="1"/>
  <c r="H25" s="1"/>
  <c r="H24" s="1"/>
  <c r="F29"/>
  <c r="H42"/>
  <c r="H40" s="1"/>
  <c r="G43"/>
  <c r="G42" s="1"/>
  <c r="G40" s="1"/>
  <c r="G25" l="1"/>
  <c r="G24" s="1"/>
  <c r="G22" i="3" l="1"/>
  <c r="F88" i="2" l="1"/>
  <c r="F87"/>
  <c r="F32"/>
  <c r="F30"/>
  <c r="F84" l="1"/>
  <c r="F83" s="1"/>
  <c r="F82" s="1"/>
  <c r="F81" s="1"/>
  <c r="F27"/>
  <c r="F42"/>
  <c r="F40" s="1"/>
  <c r="F25"/>
  <c r="F24" s="1"/>
  <c r="F21" s="1"/>
  <c r="G21"/>
  <c r="G31" i="3"/>
  <c r="H29"/>
  <c r="H25" s="1"/>
  <c r="F29"/>
  <c r="F25" s="1"/>
  <c r="H21" i="2"/>
  <c r="H20" i="3" l="1"/>
  <c r="H19" s="1"/>
  <c r="G29"/>
  <c r="G25" s="1"/>
  <c r="H31"/>
  <c r="H30" s="1"/>
  <c r="H22"/>
  <c r="H21" s="1"/>
  <c r="G30"/>
  <c r="G20" i="2"/>
  <c r="G19"/>
  <c r="D15" i="4" s="1"/>
  <c r="F31" i="3"/>
  <c r="F30" s="1"/>
  <c r="F19" i="2"/>
  <c r="C15" i="4" s="1"/>
  <c r="F22" i="3"/>
  <c r="F21" s="1"/>
  <c r="G24"/>
  <c r="G23" s="1"/>
  <c r="F24"/>
  <c r="F23" s="1"/>
  <c r="H19" i="2"/>
  <c r="E15" i="4" s="1"/>
  <c r="H20" i="2"/>
  <c r="H24" i="3"/>
  <c r="H23" s="1"/>
  <c r="F20" i="2"/>
  <c r="G21" i="3"/>
  <c r="F15" i="4" l="1"/>
  <c r="G20" i="3"/>
  <c r="G19" s="1"/>
  <c r="G18" s="1"/>
  <c r="G17" s="1"/>
  <c r="D14" i="4"/>
  <c r="D13" s="1"/>
  <c r="E14"/>
  <c r="E13" s="1"/>
  <c r="C14"/>
  <c r="F20" i="3"/>
  <c r="F19" s="1"/>
  <c r="F18" s="1"/>
  <c r="F17" s="1"/>
  <c r="H18"/>
  <c r="H17" s="1"/>
  <c r="F14" i="4" l="1"/>
  <c r="F13" s="1"/>
  <c r="C13"/>
</calcChain>
</file>

<file path=xl/sharedStrings.xml><?xml version="1.0" encoding="utf-8"?>
<sst xmlns="http://schemas.openxmlformats.org/spreadsheetml/2006/main" count="549" uniqueCount="217">
  <si>
    <t>Суксунского муниципального района</t>
  </si>
  <si>
    <t>Финансовое обеспечение реализации муниципальной программы</t>
  </si>
  <si>
    <t>«Развитие образования» за счет средств бюджета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</si>
  <si>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</si>
  <si>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соисполнители, участники (ГРБС)</t>
  </si>
  <si>
    <t>Код бюджетной классификации</t>
  </si>
  <si>
    <t>Расходы, тыс. руб.</t>
  </si>
  <si>
    <t>ГРБС</t>
  </si>
  <si>
    <t>Рз Пр</t>
  </si>
  <si>
    <t>ЦСР</t>
  </si>
  <si>
    <t>Муниципальная программа «Развитие образования»</t>
  </si>
  <si>
    <t>всего</t>
  </si>
  <si>
    <t>Подпрограмма 1 «Развитие системы дошкольного образования Суксунского муниципального района»</t>
  </si>
  <si>
    <t>Основное мероприятие 1.1 Предоставление муниципальной услуги «Реализация образовательных программ дошкольного образования».</t>
  </si>
  <si>
    <t>Всего</t>
  </si>
  <si>
    <t>Основное мероприятие 1.2.</t>
  </si>
  <si>
    <t>Мероприятия, обеспечивающие функционирование и содержание образовательных учреждений дошкольного образования.</t>
  </si>
  <si>
    <t>Мероприятие 1.2.1.</t>
  </si>
  <si>
    <t>Мероприятие 1.2.2.</t>
  </si>
  <si>
    <t>Подготовка образовательных учреждений дошкольного образования к отопительному периоду.</t>
  </si>
  <si>
    <t xml:space="preserve">Мероприятие 1.2.3. </t>
  </si>
  <si>
    <t>Проведение ремонтов</t>
  </si>
  <si>
    <t>061022Е030</t>
  </si>
  <si>
    <t>Мероприятие 1.2.4.</t>
  </si>
  <si>
    <t>Приведение в нормативное состояние</t>
  </si>
  <si>
    <t>061022Е040</t>
  </si>
  <si>
    <t>Основное мероприятие 2.2. Обеспечение функционирования и содержания общеобразовательных учреждений.</t>
  </si>
  <si>
    <t>Мероприятие 2.2.1.</t>
  </si>
  <si>
    <t>Проведение ремонтов.</t>
  </si>
  <si>
    <t>Мероприятие 2.2.2.</t>
  </si>
  <si>
    <t>Подготовка общеобразовательных учреждений к отопительному периоду.</t>
  </si>
  <si>
    <t>062022Е070</t>
  </si>
  <si>
    <t>Обеспечение организации и проведения районных мероприятий.</t>
  </si>
  <si>
    <t>064012Е090</t>
  </si>
  <si>
    <t>064022Е110</t>
  </si>
  <si>
    <t xml:space="preserve">«Обеспечение реализации Программы и прочие мероприятия в области образования» </t>
  </si>
  <si>
    <t>--------------------------------</t>
  </si>
  <si>
    <t>&lt;1&gt; Представленные расходы подлежат ежегодному уточнению при формировании бюджета на очередной финансовый год и плановый период.</t>
  </si>
  <si>
    <t>&lt;2&gt; Указывается только группа кода вида расходов, без разбивки по подгруппам и элементам.</t>
  </si>
  <si>
    <t>муниципального образования за счет средств бюджета</t>
  </si>
  <si>
    <t>Пермского края</t>
  </si>
  <si>
    <t>0700, 1000</t>
  </si>
  <si>
    <t>Подпрограмма 2 «Развитие системы начального общего, основного общего, среднего общего образования Суксунского муниципального района»</t>
  </si>
  <si>
    <t>Предоставление мер социальной поддержки учащихся из малоимущих и многодетных малоимущих семей.</t>
  </si>
  <si>
    <t>Выплата  ежемесячного  вознаграждения за выполнение функций классного  руководителя педагогическим работникам образовательной организации.</t>
  </si>
  <si>
    <t>Предоставление мер социальной      поддержки педагогическим работникам  образовательных организаций (ст.23 СОШ, коррекц.).</t>
  </si>
  <si>
    <t>Мероприятие 3.1. Предоставление мер социальной поддержки  педагогических работников образовательных организаций, работающих и проживающих в сельской местности и поселках  городского типа(рабочих поселках), по оплате жилого помещения и коммунальных услуг.</t>
  </si>
  <si>
    <t>«Обеспечение  воспитания и обучения детей – инвалидов в дошкольныхъ образовательных организациях и на дому (для  непосещающих дошкольные учреждения)</t>
  </si>
  <si>
    <t xml:space="preserve">065022Н020 </t>
  </si>
  <si>
    <t>Суксунского муниципального района за счет всех источников</t>
  </si>
  <si>
    <t>финансирования</t>
  </si>
  <si>
    <t>Наименование муниципальной программы, подпрограммы</t>
  </si>
  <si>
    <t>&lt;3&gt; В расходы по строке «Подпрограмма «Обеспечение реализации муниципальной программы» включаются расходы на содержание аппаратов управления органов власти муниципального образования, не включенные в расходы иных подпрограмм муниципальных программ муниципального образования.»</t>
  </si>
  <si>
    <t>0701</t>
  </si>
  <si>
    <t>0702</t>
  </si>
  <si>
    <t>0709</t>
  </si>
  <si>
    <t>0700</t>
  </si>
  <si>
    <t>0702, 1003</t>
  </si>
  <si>
    <t>Подпрограмма 3 «Развитие системы дополнительного образования, развитие одарённых детей Суксунского муниципального района</t>
  </si>
  <si>
    <t>Подпрограмма 4. «Кадры системы образования Суксунского муниципального района»</t>
  </si>
  <si>
    <t>Основное мероприятие 4.1</t>
  </si>
  <si>
    <t>Основное мероприятие 4.2 Закрепление педагогического кадрового потенциала в территории.</t>
  </si>
  <si>
    <t>Подпрограмма 5</t>
  </si>
  <si>
    <t>5.1. Обеспечение выполнения полномочий в сфере образования.</t>
  </si>
  <si>
    <t>Подпрограмма 5  Обеспечение реализации Программы и прочие мероприятия в области образования»</t>
  </si>
  <si>
    <t>Подпрограмма 4 «Кадры системы образования»</t>
  </si>
  <si>
    <t>0600000000</t>
  </si>
  <si>
    <t>0610000000</t>
  </si>
  <si>
    <t>0610100000</t>
  </si>
  <si>
    <t>0610200000</t>
  </si>
  <si>
    <t>061022Е010</t>
  </si>
  <si>
    <t>061022Е020</t>
  </si>
  <si>
    <t>0620000000</t>
  </si>
  <si>
    <t>0620100110</t>
  </si>
  <si>
    <t>0620200000</t>
  </si>
  <si>
    <t>062022Е060</t>
  </si>
  <si>
    <t>0703</t>
  </si>
  <si>
    <t>0630100110</t>
  </si>
  <si>
    <t>0640000000</t>
  </si>
  <si>
    <t>0630000000</t>
  </si>
  <si>
    <t>0650000000</t>
  </si>
  <si>
    <t>0650100050</t>
  </si>
  <si>
    <t>0701, 1003, 1004</t>
  </si>
  <si>
    <t>1003, 0709</t>
  </si>
  <si>
    <t>061032Н020</t>
  </si>
  <si>
    <t>062032Н020</t>
  </si>
  <si>
    <t>062032Н020, 065022Н020</t>
  </si>
  <si>
    <t>065032С170</t>
  </si>
  <si>
    <t xml:space="preserve"> 0703</t>
  </si>
  <si>
    <t>0709,1003</t>
  </si>
  <si>
    <t xml:space="preserve">                                                                                                                                                                  Суксунского муниципального района</t>
  </si>
  <si>
    <t xml:space="preserve">                                                                                                                                                                  к муниципальной программе</t>
  </si>
  <si>
    <t xml:space="preserve">                                                                                                                                                  к муниципальной программе</t>
  </si>
  <si>
    <t xml:space="preserve">                                                                                                                                                                  «Приложение 5</t>
  </si>
  <si>
    <t>062052Н080</t>
  </si>
  <si>
    <t>5.2  Поддержка развития детско-юношеского патриотическогодвижения</t>
  </si>
  <si>
    <t>065042Е120</t>
  </si>
  <si>
    <t>УОА Суксунского муниципального района</t>
  </si>
  <si>
    <t xml:space="preserve">УОА Суксунского муниципального района </t>
  </si>
  <si>
    <t>Приведение образовательных учреждений в нормативное состояние в том числе:</t>
  </si>
  <si>
    <t>06202SP040</t>
  </si>
  <si>
    <t>Основное мероприятие 3.2 Подготовка учреждений дополнительного образвания к отопительному сезону</t>
  </si>
  <si>
    <t>063022Е100</t>
  </si>
  <si>
    <t>0709, 1003</t>
  </si>
  <si>
    <t>УОА Суксунского района</t>
  </si>
  <si>
    <t>Управление образования Администрации Суксунского муниципального района</t>
  </si>
  <si>
    <t xml:space="preserve">Основное мероприятие 2.1 Предоставление муниципальной услуги "Реализация образовательных программ начального общего образования, общеобразовательных программ основного общего образования, общеобразовательных программ среднего общего образования" </t>
  </si>
  <si>
    <t>Основное мероприятие 2.4. 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возможноятями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оющеобразовательных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учреждениях"</t>
  </si>
  <si>
    <t>0620100000</t>
  </si>
  <si>
    <t xml:space="preserve">Мероприятие 2.1.1. "Предоставление муниципальной услуги "Реализация образовательных программ начального общего образования, общеобразовательных программ основного общего образования, общеобразовательных программ среднего общего образования" </t>
  </si>
  <si>
    <t>Мероприятие 2.4.1. 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возможноятями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оющеобразовательных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учреждениях"</t>
  </si>
  <si>
    <r>
      <t>Подпрограмма 2 «Развитие системы начального общего, основного общего, среднего общего образования Суксунского муниципального района</t>
    </r>
    <r>
      <rPr>
        <b/>
        <sz val="13"/>
        <color indexed="8"/>
        <rFont val="Times New Roman"/>
        <family val="1"/>
        <charset val="204"/>
      </rPr>
      <t xml:space="preserve">, </t>
    </r>
    <r>
      <rPr>
        <b/>
        <sz val="14"/>
        <color indexed="8"/>
        <rFont val="Times New Roman"/>
        <family val="1"/>
        <charset val="204"/>
      </rPr>
      <t>а также дополнительного образования в общеобразовательных организациях»</t>
    </r>
  </si>
  <si>
    <t>062022Е080, 06202SP040</t>
  </si>
  <si>
    <t>Мероприятие  2.2.4.</t>
  </si>
  <si>
    <t>0620400000</t>
  </si>
  <si>
    <t>06204SH040</t>
  </si>
  <si>
    <t xml:space="preserve"> 061032Н020</t>
  </si>
  <si>
    <t>Основное мероприятие 2.4. «Организация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учреждениях»</t>
  </si>
  <si>
    <t>Мероприятие 2.4.1. «Организация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учреждениях»</t>
  </si>
  <si>
    <t>Предоставление государственных гарантий на получение  общедоступного бесплатного дошкольного, начального общего, основного общего, среднего общего образования, а также дополнительного образования  в общеобразовательных организациях</t>
  </si>
  <si>
    <t>0620300000</t>
  </si>
  <si>
    <t>Подпрограмма 5 «Обеспечение реализации Программы и прочие мероприятия в области образования»</t>
  </si>
  <si>
    <t>в том числе:</t>
  </si>
  <si>
    <t>Мероприятие 3.1. «Выполнение отдельных государственных полномочий органов государственной власти в сфере образования»</t>
  </si>
  <si>
    <t>в  том числе</t>
  </si>
  <si>
    <t>Основное мероприятие 3. «Выполнение отдельных государственных полномочий органов государственной власти в сфере образования»</t>
  </si>
  <si>
    <t>Стимулирование педагогических работников по результатам обучения школьников</t>
  </si>
  <si>
    <t>0610300000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</si>
  <si>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</si>
  <si>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компенсация части родительской платы за присмотр и уход за ребёнком  в образовательных организациях, реализующих образовательную программу дошкольного образования.</t>
  </si>
  <si>
    <t xml:space="preserve">предоставление  мер социальной поддержки  педагогическим работникам образовательных организаций дошкольного образования </t>
  </si>
  <si>
    <t>0701, 1003</t>
  </si>
  <si>
    <t>0700,1000</t>
  </si>
  <si>
    <t>Управление образования Администрации Суксунского муниципального района (далее - УОА Суксунского муниципального района)</t>
  </si>
  <si>
    <t>Основное мероприятие 2. «Обеспечение функционирования и содержания общеобразовательных учреждений»</t>
  </si>
  <si>
    <t>Мероприятие 2.1. «Выполнение отдельных государственных полномочий органов государственной власти в сфере образования»</t>
  </si>
  <si>
    <t>Основное мероприятие 2. «Выполнение отдельных государственных полномочий органов государственной власти в сфере образования»</t>
  </si>
  <si>
    <t>Основное мероприятие 3. «Предоставление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услуг»</t>
  </si>
  <si>
    <t>0650300000</t>
  </si>
  <si>
    <t>Компенсация части родительской платы за присмотр и уход за ребёнком в образовательных организациях, реализующих образовательную программу дошкольного образования</t>
  </si>
  <si>
    <t>Мероприятие 5.1 «Единовременная премия обучающимся,награжденным знаком отличия Пермского края"Гордость Пермского края»</t>
  </si>
  <si>
    <t>0650500000</t>
  </si>
  <si>
    <t>06.5.05.70450</t>
  </si>
  <si>
    <t>Основное мероприятие 5. «Единовременная премия обучающимся,награжденным знаком отличия Пермского края "Гордость Пермского края»</t>
  </si>
  <si>
    <t>Предоставление мер социальной поддержки педагогическим работникам образовательных организаций дошкольного образования, общеобразовательных организаций</t>
  </si>
  <si>
    <t>Основное мероприятие 3.1 Предоставление муниципальной услуги "Реализация дополнительных общеразвивающих программ"</t>
  </si>
  <si>
    <t>0701, 1004</t>
  </si>
  <si>
    <t>0701,1004</t>
  </si>
  <si>
    <t>Приложение 1</t>
  </si>
  <si>
    <t xml:space="preserve">К Постановлению Администрации </t>
  </si>
  <si>
    <t xml:space="preserve"> Приложение 3</t>
  </si>
  <si>
    <t xml:space="preserve">к  муниципальной программе </t>
  </si>
  <si>
    <t>«Развитие образования»</t>
  </si>
  <si>
    <t>Ресурсное обеспечение муниципальной программы</t>
  </si>
  <si>
    <t>Объемы и источники финансирования программы</t>
  </si>
  <si>
    <t>Источники финансирования</t>
  </si>
  <si>
    <t>Расходы (тыс. руб.)</t>
  </si>
  <si>
    <t>Итого</t>
  </si>
  <si>
    <t>Всего, в том числе:</t>
  </si>
  <si>
    <t>Бюджет муниципального образования</t>
  </si>
  <si>
    <t>Краевой бюджет</t>
  </si>
  <si>
    <t>Федеральный бюджет</t>
  </si>
  <si>
    <t>Внебюджетные источники</t>
  </si>
  <si>
    <t>Приложение 2</t>
  </si>
  <si>
    <t>к Постановлению Администрации Суксунского</t>
  </si>
  <si>
    <t>Приложение 3</t>
  </si>
  <si>
    <t>Приложение 4</t>
  </si>
  <si>
    <t xml:space="preserve">                                                                                                                                                                       «Приложение 6</t>
  </si>
  <si>
    <t xml:space="preserve">                                                                                                                                                                       Суксунского муниципального района </t>
  </si>
  <si>
    <t xml:space="preserve">                                                                                                                                                                       «Развитие образования»</t>
  </si>
  <si>
    <t>Реализация приоритетного регионального проекта "Приведение в нормативное состояние объектов общественной инфраструктуры муниципального значения, в том числе:</t>
  </si>
  <si>
    <t>Ремонт пищеблока, обеденного зала, ремонт пола в коридоре 1 -го этажа и туалета МАОУ «Ключевская средняя общеобразовательная школа»</t>
  </si>
  <si>
    <t>Замена электропроводки в классах 3-го этажа и ремонт ограждения территории школы с фасадной стороны МАОУ « Суксунская средняя общеобразовательная школа № 1»</t>
  </si>
  <si>
    <t>Ремонт гаража школьного автобуса МАОУ «Тисовская средняя общеобразовательная школа- детский сад»</t>
  </si>
  <si>
    <t>Ремонт полов в классах МАОУ «Суксунская средняя общеобразовательная школа № 2»</t>
  </si>
  <si>
    <t>Ремонт санузлов 2-го этажа и библиотеки МАОУ "Ключевская средняя общеобразовательная школа"</t>
  </si>
  <si>
    <t>Ремонт спортзала  МАОУ "Моргуновская основная общеобразовательная школа"</t>
  </si>
  <si>
    <t>Ремонт учебных кабинетов на 2 и 3 этаже, замена  дверей, ремонт автоматической  пожарной сигнализации и ремонт раздевалок МАОУ "Суксунская средняя общеобразовательная  школа № 1"</t>
  </si>
  <si>
    <t>Замена оконных блоков, ремонт крылец, замена эл.проводки и ремонт  здания гаража в МАОУ "Тисовская средняя общеобразовательная школа-детский сад"</t>
  </si>
  <si>
    <t>Ремонт кровли,  замена утеплителя, ремонт раздевалки, ремонт стен для МОУ "Поедугинская основная общеобразовательная школа-детский сад"</t>
  </si>
  <si>
    <t>Ремонт здания школы МОУ "Брёховская основная общеобразовательная школа"</t>
  </si>
  <si>
    <t>Ремонт  в мастерской, ремонт коридора 1 этаж, ремонт класса, ремонт лестничной клетки, лестницы, ремонт  входной зоны и устройство ограждения территории МАОУ "Ключевская средняя общеобразовательная школа"</t>
  </si>
  <si>
    <t>ремонт забора из сетки рабица и ремонт крылец школы МАОУ «Сызганская основная общеобразовательная школа-детский сад»</t>
  </si>
  <si>
    <t>Приобретение автотранспорта, предназначенного для подвоза детей к месту учебы и обратно,в том числе:</t>
  </si>
  <si>
    <t>«Приобретение школьного автобуса ПАЗ МАОУ Сызганская основная общеобразовательная школа»</t>
  </si>
  <si>
    <t>«Приобретение школьного автобуса ПАЗ МАОУ Моргуновская основная общеобразовательная школа»</t>
  </si>
  <si>
    <t>Приобретение школьного  автобуса ПАЗ МОУ "Киселевкая общеобразовательная школа-интернат для обучающихся  с ограниченными возможностями здоровья"</t>
  </si>
  <si>
    <r>
      <t xml:space="preserve">Мероприятие 2.2.4 Реализация приоритетного регионального проекта </t>
    </r>
    <r>
      <rPr>
        <b/>
        <sz val="14"/>
        <color indexed="8"/>
        <rFont val="Times New Roman"/>
        <family val="1"/>
        <charset val="204"/>
      </rPr>
      <t>"Приведение в нормативное состояние объектов общественной инфраструктуры муниципального значения",</t>
    </r>
    <r>
      <rPr>
        <sz val="14"/>
        <color indexed="8"/>
        <rFont val="Times New Roman"/>
        <family val="1"/>
        <charset val="204"/>
      </rPr>
      <t xml:space="preserve"> в том числе:</t>
    </r>
  </si>
  <si>
    <t>1 461,75</t>
  </si>
  <si>
    <t>1 103,96</t>
  </si>
  <si>
    <t>1 337,70</t>
  </si>
  <si>
    <t>2 161,23</t>
  </si>
  <si>
    <t>1 649,35</t>
  </si>
  <si>
    <t>1 007,78</t>
  </si>
  <si>
    <t>Реализация приоритетного регионального проекта "Приведение в нормативное состояние объектов общественной инфраструктуры муниципального значения</t>
  </si>
  <si>
    <t>Ремонт окон с заменой на стеклопакеты в МДОУ "Суксунский детский сад "Колосок"</t>
  </si>
  <si>
    <t>02102SP040</t>
  </si>
  <si>
    <t xml:space="preserve">Ремонт оргаждения территории, ремонт отмостки и цоколя здания МДОУ "Суксунский детский сад "Улыбка" </t>
  </si>
  <si>
    <t xml:space="preserve">Мероприятие 2.2.3. Приведение образовательных учреждений в нормативное состояние </t>
  </si>
  <si>
    <t xml:space="preserve">Ремонт тратуара, лестничного марша, потолка в столовой, ремонт отмостки и ремонт здания школы МАОУ "Моргуновская основная общеобразовательная школа - детский сад" </t>
  </si>
  <si>
    <t>02202SP040</t>
  </si>
  <si>
    <t xml:space="preserve">Ремонт 2-х веранд в д/саду, ремонт входной зоны и ремонт ограждения территории МОУ "Поедугинская основная общеобразовательная школа - детский сад" </t>
  </si>
  <si>
    <t xml:space="preserve">Приобретение школьного автобуса ПАЗ МАОУ "Тисовская средняя общеобразовательная школа - детский сад" </t>
  </si>
  <si>
    <t xml:space="preserve">Приобретение школьного автобуса Газель МАОУ "Суксунская средняя общеобразовательная школа №1" </t>
  </si>
  <si>
    <t xml:space="preserve">Ремонт гаража и ремонт ограждения территории МАОУ "Суксунская средняя общеобразовательная школа №2" </t>
  </si>
  <si>
    <t xml:space="preserve">Ремонт крыши здании интерната МОУ "Киселевская общеобразовательная школа - интернат для обучающихся с ограниченными возможностями здоровья" </t>
  </si>
  <si>
    <t>Основное мероприятие 1.1.  «Выполнение отдельных государственных полномочий органов государственной власти в сфере образования»</t>
  </si>
  <si>
    <t>Мероприятие 1.1.1.  «Выполнение отдельных государственных полномочий органов государственной власти в сфере образования»</t>
  </si>
  <si>
    <t>Приобретение и модернизация объектов, используемых в образовательном и воспитательном процессе</t>
  </si>
  <si>
    <t>Компенсация педагогическим работникам, участвующим в проведении государственной итоговой аттестации по образовательным программам основного общего и среднего общего образования</t>
  </si>
  <si>
    <t xml:space="preserve">муниципального района от 10.12.2019 №  </t>
  </si>
  <si>
    <t xml:space="preserve">муниципального района от 10.12.2019 № </t>
  </si>
  <si>
    <t xml:space="preserve">от 10.12.2019 № </t>
  </si>
  <si>
    <t>муниципального района от 12.12.2019 № 599</t>
  </si>
  <si>
    <t xml:space="preserve">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</si>
  <si>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</t>
  </si>
  <si>
    <t>«Приложение 4                                                                                                                                              к муниципальной программе Суксунского муниципального района «Развитие образования»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</si>
</sst>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0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wrapText="1"/>
    </xf>
    <xf numFmtId="0" fontId="0" fillId="0" borderId="0" xfId="0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4" xfId="0" applyFont="1" applyBorder="1" applyAlignment="1">
      <alignment horizontal="justify" vertical="top" wrapText="1"/>
    </xf>
    <xf numFmtId="4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/>
    </xf>
    <xf numFmtId="0" fontId="0" fillId="0" borderId="0" xfId="0" applyAlignment="1"/>
    <xf numFmtId="4" fontId="1" fillId="2" borderId="2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0" xfId="0"/>
    <xf numFmtId="0" fontId="1" fillId="0" borderId="4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1" fillId="0" borderId="12" xfId="0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justify" vertical="top" wrapText="1"/>
    </xf>
    <xf numFmtId="4" fontId="4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4" fontId="1" fillId="0" borderId="5" xfId="0" applyNumberFormat="1" applyFont="1" applyBorder="1" applyAlignment="1">
      <alignment vertical="top" wrapText="1"/>
    </xf>
    <xf numFmtId="4" fontId="2" fillId="0" borderId="10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2" fillId="0" borderId="12" xfId="0" applyFont="1" applyBorder="1" applyAlignment="1">
      <alignment horizontal="justify" vertical="top" wrapText="1"/>
    </xf>
    <xf numFmtId="0" fontId="1" fillId="0" borderId="12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wrapText="1"/>
    </xf>
    <xf numFmtId="0" fontId="1" fillId="0" borderId="0" xfId="0" applyFont="1" applyFill="1" applyBorder="1" applyAlignment="1">
      <alignment horizontal="justify" vertical="top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justify" vertical="top" wrapText="1"/>
    </xf>
    <xf numFmtId="0" fontId="1" fillId="0" borderId="5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justify" vertical="top" wrapText="1"/>
    </xf>
    <xf numFmtId="0" fontId="1" fillId="0" borderId="13" xfId="0" applyFont="1" applyFill="1" applyBorder="1" applyAlignment="1">
      <alignment horizontal="justify" vertical="top" wrapText="1"/>
    </xf>
    <xf numFmtId="0" fontId="2" fillId="0" borderId="13" xfId="0" applyNumberFormat="1" applyFont="1" applyFill="1" applyBorder="1" applyAlignment="1">
      <alignment horizontal="justify" vertical="top" wrapText="1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6" fillId="0" borderId="0" xfId="0" applyFont="1"/>
    <xf numFmtId="0" fontId="6" fillId="0" borderId="13" xfId="0" applyFont="1" applyBorder="1"/>
    <xf numFmtId="4" fontId="6" fillId="0" borderId="13" xfId="0" applyNumberFormat="1" applyFont="1" applyBorder="1"/>
    <xf numFmtId="0" fontId="1" fillId="0" borderId="4" xfId="0" applyFont="1" applyBorder="1" applyAlignment="1">
      <alignment horizontal="justify" vertical="top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0" fillId="0" borderId="0" xfId="0"/>
    <xf numFmtId="0" fontId="1" fillId="0" borderId="3" xfId="0" applyFont="1" applyBorder="1" applyAlignment="1">
      <alignment vertical="top" wrapText="1"/>
    </xf>
    <xf numFmtId="0" fontId="1" fillId="0" borderId="13" xfId="0" applyFont="1" applyBorder="1" applyAlignment="1">
      <alignment vertical="center" wrapText="1"/>
    </xf>
    <xf numFmtId="0" fontId="1" fillId="3" borderId="13" xfId="0" applyFont="1" applyFill="1" applyBorder="1" applyAlignment="1">
      <alignment horizontal="justify" vertical="top" wrapText="1"/>
    </xf>
    <xf numFmtId="4" fontId="1" fillId="0" borderId="13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justify" wrapText="1"/>
    </xf>
    <xf numFmtId="0" fontId="8" fillId="0" borderId="0" xfId="0" applyFont="1"/>
    <xf numFmtId="0" fontId="1" fillId="0" borderId="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1" fillId="0" borderId="12" xfId="0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justify"/>
    </xf>
    <xf numFmtId="0" fontId="0" fillId="0" borderId="0" xfId="0" applyAlignment="1"/>
    <xf numFmtId="0" fontId="1" fillId="0" borderId="0" xfId="0" applyFont="1" applyAlignment="1">
      <alignment horizontal="center"/>
    </xf>
    <xf numFmtId="49" fontId="1" fillId="0" borderId="13" xfId="0" applyNumberFormat="1" applyFont="1" applyBorder="1" applyAlignment="1">
      <alignment horizontal="center" wrapText="1"/>
    </xf>
    <xf numFmtId="0" fontId="0" fillId="0" borderId="0" xfId="0"/>
    <xf numFmtId="0" fontId="6" fillId="0" borderId="0" xfId="0" applyFont="1" applyAlignment="1"/>
    <xf numFmtId="0" fontId="1" fillId="0" borderId="4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3" xfId="0" applyFont="1" applyBorder="1" applyAlignment="1">
      <alignment horizontal="justify" vertical="top" wrapText="1"/>
    </xf>
    <xf numFmtId="49" fontId="1" fillId="0" borderId="13" xfId="0" applyNumberFormat="1" applyFont="1" applyBorder="1" applyAlignment="1">
      <alignment horizontal="center" wrapText="1"/>
    </xf>
    <xf numFmtId="0" fontId="1" fillId="0" borderId="0" xfId="0" applyFont="1" applyAlignment="1">
      <alignment horizontal="justify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49" fontId="2" fillId="0" borderId="4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top" wrapText="1"/>
    </xf>
    <xf numFmtId="0" fontId="9" fillId="3" borderId="21" xfId="0" applyFont="1" applyFill="1" applyBorder="1" applyAlignment="1">
      <alignment horizontal="center" vertical="top" wrapText="1"/>
    </xf>
    <xf numFmtId="0" fontId="9" fillId="3" borderId="14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top" wrapText="1"/>
    </xf>
    <xf numFmtId="0" fontId="1" fillId="0" borderId="13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3" fillId="0" borderId="8" xfId="0" applyFont="1" applyBorder="1" applyAlignment="1">
      <alignment vertical="top" wrapText="1"/>
    </xf>
    <xf numFmtId="4" fontId="4" fillId="0" borderId="4" xfId="0" applyNumberFormat="1" applyFont="1" applyBorder="1" applyAlignment="1">
      <alignment vertical="top" wrapText="1"/>
    </xf>
    <xf numFmtId="4" fontId="4" fillId="0" borderId="3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vertical="top" wrapText="1"/>
    </xf>
    <xf numFmtId="0" fontId="1" fillId="0" borderId="3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13" xfId="0" applyFont="1" applyBorder="1" applyAlignment="1">
      <alignment horizontal="center" wrapText="1"/>
    </xf>
    <xf numFmtId="0" fontId="6" fillId="0" borderId="13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0" xfId="0" applyFont="1" applyAlignment="1"/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7" fillId="0" borderId="0" xfId="0" applyFont="1" applyAlignment="1"/>
    <xf numFmtId="0" fontId="1" fillId="0" borderId="13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3" xfId="0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4" fontId="2" fillId="0" borderId="13" xfId="0" applyNumberFormat="1" applyFont="1" applyBorder="1" applyAlignment="1">
      <alignment horizontal="center" wrapText="1"/>
    </xf>
    <xf numFmtId="0" fontId="1" fillId="0" borderId="13" xfId="0" applyFont="1" applyBorder="1" applyAlignment="1">
      <alignment vertical="top" wrapText="1"/>
    </xf>
    <xf numFmtId="0" fontId="1" fillId="0" borderId="16" xfId="0" applyFont="1" applyBorder="1" applyAlignment="1">
      <alignment horizontal="left" vertical="top" wrapText="1"/>
    </xf>
    <xf numFmtId="4" fontId="1" fillId="0" borderId="13" xfId="0" applyNumberFormat="1" applyFont="1" applyBorder="1" applyAlignment="1">
      <alignment horizontal="center" wrapText="1"/>
    </xf>
    <xf numFmtId="0" fontId="1" fillId="0" borderId="18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" fontId="0" fillId="0" borderId="13" xfId="0" applyNumberFormat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4" fontId="1" fillId="0" borderId="13" xfId="0" applyNumberFormat="1" applyFont="1" applyBorder="1" applyAlignment="1">
      <alignment horizontal="center" wrapText="1"/>
    </xf>
    <xf numFmtId="0" fontId="0" fillId="0" borderId="18" xfId="0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0" fillId="0" borderId="13" xfId="0" applyBorder="1" applyAlignment="1">
      <alignment vertical="top" wrapText="1"/>
    </xf>
    <xf numFmtId="0" fontId="2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wrapText="1"/>
    </xf>
    <xf numFmtId="0" fontId="2" fillId="0" borderId="13" xfId="0" applyFont="1" applyBorder="1" applyAlignment="1">
      <alignment wrapText="1"/>
    </xf>
    <xf numFmtId="0" fontId="2" fillId="0" borderId="18" xfId="0" applyFont="1" applyBorder="1" applyAlignment="1">
      <alignment horizontal="left" vertical="top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2"/>
  <sheetViews>
    <sheetView tabSelected="1" view="pageBreakPreview" zoomScale="60" workbookViewId="0">
      <selection activeCell="G87" sqref="G87"/>
    </sheetView>
  </sheetViews>
  <sheetFormatPr defaultRowHeight="15"/>
  <cols>
    <col min="1" max="1" width="58.85546875" customWidth="1"/>
    <col min="2" max="2" width="24.7109375" customWidth="1"/>
    <col min="4" max="4" width="16.140625" customWidth="1"/>
    <col min="5" max="5" width="26.85546875" customWidth="1"/>
    <col min="6" max="6" width="31.5703125" customWidth="1"/>
    <col min="7" max="7" width="28.42578125" customWidth="1"/>
    <col min="8" max="8" width="38.28515625" customWidth="1"/>
  </cols>
  <sheetData>
    <row r="1" spans="1:8" s="113" customFormat="1" ht="18.75">
      <c r="A1" s="148"/>
      <c r="B1" s="148"/>
      <c r="C1" s="148"/>
      <c r="D1" s="148"/>
      <c r="E1" s="148"/>
      <c r="F1" s="148"/>
      <c r="G1" s="114" t="s">
        <v>163</v>
      </c>
      <c r="H1" s="114"/>
    </row>
    <row r="2" spans="1:8" s="127" customFormat="1" ht="18.75">
      <c r="A2" s="148"/>
      <c r="B2" s="148"/>
      <c r="C2" s="148"/>
      <c r="D2" s="148"/>
      <c r="E2" s="148"/>
      <c r="F2" s="148"/>
      <c r="G2" s="149" t="s">
        <v>164</v>
      </c>
      <c r="H2" s="149"/>
    </row>
    <row r="3" spans="1:8" s="127" customFormat="1" ht="18.75">
      <c r="A3" s="148"/>
      <c r="B3" s="148"/>
      <c r="C3" s="148"/>
      <c r="D3" s="148"/>
      <c r="E3" s="148"/>
      <c r="F3" s="148"/>
      <c r="G3" s="149" t="s">
        <v>213</v>
      </c>
      <c r="H3" s="149"/>
    </row>
    <row r="4" spans="1:8" ht="27.75" customHeight="1">
      <c r="A4" s="243" t="s">
        <v>214</v>
      </c>
      <c r="B4" s="145"/>
      <c r="C4" s="145"/>
      <c r="D4" s="145"/>
      <c r="E4" s="145"/>
      <c r="F4" s="145"/>
      <c r="G4" s="145"/>
      <c r="H4" s="145"/>
    </row>
    <row r="5" spans="1:8" ht="18.75">
      <c r="A5" s="243" t="s">
        <v>215</v>
      </c>
      <c r="B5" s="145"/>
      <c r="C5" s="145"/>
      <c r="D5" s="145"/>
      <c r="E5" s="145"/>
      <c r="F5" s="145"/>
      <c r="G5" s="244" t="s">
        <v>216</v>
      </c>
      <c r="H5" s="244"/>
    </row>
    <row r="6" spans="1:8" ht="18.75">
      <c r="A6" s="243" t="s">
        <v>215</v>
      </c>
      <c r="B6" s="145"/>
      <c r="C6" s="145"/>
      <c r="D6" s="145"/>
      <c r="E6" s="145"/>
      <c r="F6" s="145"/>
      <c r="G6" s="244"/>
      <c r="H6" s="244"/>
    </row>
    <row r="7" spans="1:8" ht="18.75">
      <c r="A7" s="243" t="s">
        <v>215</v>
      </c>
      <c r="B7" s="145"/>
      <c r="C7" s="145"/>
      <c r="D7" s="145"/>
      <c r="E7" s="145"/>
      <c r="F7" s="145"/>
      <c r="G7" s="244"/>
      <c r="H7" s="244"/>
    </row>
    <row r="8" spans="1:8" ht="18.75">
      <c r="A8" s="243"/>
      <c r="B8" s="145"/>
      <c r="C8" s="145"/>
      <c r="D8" s="145"/>
      <c r="E8" s="145"/>
      <c r="F8" s="145"/>
      <c r="G8" s="244"/>
      <c r="H8" s="244"/>
    </row>
    <row r="9" spans="1:8" ht="18.75">
      <c r="A9" s="144"/>
      <c r="B9" s="148"/>
      <c r="C9" s="148"/>
      <c r="D9" s="148"/>
      <c r="E9" s="148"/>
      <c r="F9" s="148"/>
      <c r="G9" s="148"/>
      <c r="H9" s="148"/>
    </row>
    <row r="10" spans="1:8" ht="18.75">
      <c r="A10" s="245" t="s">
        <v>1</v>
      </c>
      <c r="B10" s="246"/>
      <c r="C10" s="246"/>
      <c r="D10" s="246"/>
      <c r="E10" s="246"/>
      <c r="F10" s="246"/>
      <c r="G10" s="246"/>
      <c r="H10" s="246"/>
    </row>
    <row r="11" spans="1:8" ht="18.75">
      <c r="A11" s="245" t="s">
        <v>2</v>
      </c>
      <c r="B11" s="246"/>
      <c r="C11" s="246"/>
      <c r="D11" s="246"/>
      <c r="E11" s="246"/>
      <c r="F11" s="246"/>
      <c r="G11" s="246"/>
      <c r="H11" s="246"/>
    </row>
    <row r="12" spans="1:8" ht="18.75">
      <c r="A12" s="245" t="s">
        <v>0</v>
      </c>
      <c r="B12" s="246"/>
      <c r="C12" s="246"/>
      <c r="D12" s="246"/>
      <c r="E12" s="246"/>
      <c r="F12" s="246"/>
      <c r="G12" s="246"/>
      <c r="H12" s="246"/>
    </row>
    <row r="13" spans="1:8" ht="90" customHeight="1">
      <c r="A13" s="146"/>
      <c r="B13" s="148"/>
      <c r="C13" s="148"/>
      <c r="D13" s="148"/>
      <c r="E13" s="148"/>
      <c r="F13" s="148"/>
      <c r="G13" s="148"/>
      <c r="H13" s="148"/>
    </row>
    <row r="14" spans="1:8" ht="19.5" hidden="1" customHeight="1" thickBot="1">
      <c r="A14" s="247" t="s">
        <v>3</v>
      </c>
      <c r="B14" s="247" t="s">
        <v>4</v>
      </c>
      <c r="C14" s="247" t="s">
        <v>5</v>
      </c>
      <c r="D14" s="247"/>
      <c r="E14" s="247"/>
      <c r="F14" s="247" t="s">
        <v>6</v>
      </c>
      <c r="G14" s="247"/>
      <c r="H14" s="247"/>
    </row>
    <row r="15" spans="1:8" s="25" customFormat="1" ht="18.75">
      <c r="A15" s="247"/>
      <c r="B15" s="247"/>
      <c r="C15" s="248" t="s">
        <v>7</v>
      </c>
      <c r="D15" s="248" t="s">
        <v>8</v>
      </c>
      <c r="E15" s="248" t="s">
        <v>9</v>
      </c>
      <c r="F15" s="248">
        <v>2018</v>
      </c>
      <c r="G15" s="248">
        <v>2019</v>
      </c>
      <c r="H15" s="248">
        <v>2020</v>
      </c>
    </row>
    <row r="16" spans="1:8" ht="18.75">
      <c r="A16" s="248">
        <v>1</v>
      </c>
      <c r="B16" s="248">
        <v>2</v>
      </c>
      <c r="C16" s="248">
        <v>3</v>
      </c>
      <c r="D16" s="248">
        <v>4</v>
      </c>
      <c r="E16" s="248">
        <v>5</v>
      </c>
      <c r="F16" s="248">
        <v>7</v>
      </c>
      <c r="G16" s="248">
        <v>8</v>
      </c>
      <c r="H16" s="248">
        <v>9</v>
      </c>
    </row>
    <row r="17" spans="1:8" ht="38.25" customHeight="1">
      <c r="A17" s="248"/>
      <c r="B17" s="248"/>
      <c r="C17" s="249"/>
      <c r="D17" s="249"/>
      <c r="E17" s="249"/>
      <c r="F17" s="249">
        <v>2018</v>
      </c>
      <c r="G17" s="248">
        <v>2019</v>
      </c>
      <c r="H17" s="249">
        <v>2020</v>
      </c>
    </row>
    <row r="18" spans="1:8" ht="176.25" customHeight="1">
      <c r="A18" s="250" t="s">
        <v>10</v>
      </c>
      <c r="B18" s="251" t="s">
        <v>11</v>
      </c>
      <c r="C18" s="252">
        <v>574</v>
      </c>
      <c r="D18" s="253" t="s">
        <v>56</v>
      </c>
      <c r="E18" s="253" t="s">
        <v>66</v>
      </c>
      <c r="F18" s="254">
        <f>F19</f>
        <v>110302.7</v>
      </c>
      <c r="G18" s="254">
        <f>G19</f>
        <v>109604.20599999999</v>
      </c>
      <c r="H18" s="254">
        <f>H19</f>
        <v>99521.900000000009</v>
      </c>
    </row>
    <row r="19" spans="1:8" ht="63" customHeight="1">
      <c r="A19" s="250"/>
      <c r="B19" s="251" t="s">
        <v>133</v>
      </c>
      <c r="C19" s="252">
        <v>574</v>
      </c>
      <c r="D19" s="253" t="s">
        <v>56</v>
      </c>
      <c r="E19" s="253" t="s">
        <v>66</v>
      </c>
      <c r="F19" s="254">
        <f>F20+F36+F77+F82+F87</f>
        <v>110302.7</v>
      </c>
      <c r="G19" s="254">
        <f>G20+G36+G77+G82+G87</f>
        <v>109604.20599999999</v>
      </c>
      <c r="H19" s="254">
        <f>H20+H36+H77+H82+H87</f>
        <v>99521.900000000009</v>
      </c>
    </row>
    <row r="20" spans="1:8" ht="67.5" customHeight="1">
      <c r="A20" s="250" t="s">
        <v>12</v>
      </c>
      <c r="B20" s="255" t="s">
        <v>11</v>
      </c>
      <c r="C20" s="248">
        <v>574</v>
      </c>
      <c r="D20" s="147" t="s">
        <v>53</v>
      </c>
      <c r="E20" s="147" t="s">
        <v>67</v>
      </c>
      <c r="F20" s="254">
        <f>F21</f>
        <v>38069.699999999997</v>
      </c>
      <c r="G20" s="254">
        <f>G21</f>
        <v>35915.910000000003</v>
      </c>
      <c r="H20" s="254">
        <f>H21</f>
        <v>30741</v>
      </c>
    </row>
    <row r="21" spans="1:8" ht="45.75" customHeight="1">
      <c r="A21" s="250"/>
      <c r="B21" s="255" t="s">
        <v>97</v>
      </c>
      <c r="C21" s="248">
        <v>574</v>
      </c>
      <c r="D21" s="147" t="s">
        <v>53</v>
      </c>
      <c r="E21" s="147" t="s">
        <v>67</v>
      </c>
      <c r="F21" s="77">
        <f>F22+F24</f>
        <v>38069.699999999997</v>
      </c>
      <c r="G21" s="77">
        <f>G22+G24</f>
        <v>35915.910000000003</v>
      </c>
      <c r="H21" s="77">
        <f>H22+H24</f>
        <v>30741</v>
      </c>
    </row>
    <row r="22" spans="1:8" ht="64.5" customHeight="1">
      <c r="A22" s="256" t="s">
        <v>13</v>
      </c>
      <c r="B22" s="255" t="s">
        <v>14</v>
      </c>
      <c r="C22" s="248">
        <v>574</v>
      </c>
      <c r="D22" s="147" t="s">
        <v>53</v>
      </c>
      <c r="E22" s="147" t="s">
        <v>68</v>
      </c>
      <c r="F22" s="257">
        <f>F23</f>
        <v>30851.5</v>
      </c>
      <c r="G22" s="257">
        <f>G23</f>
        <v>35433.51</v>
      </c>
      <c r="H22" s="257">
        <f>H23</f>
        <v>30141</v>
      </c>
    </row>
    <row r="23" spans="1:8" ht="27" customHeight="1">
      <c r="A23" s="258"/>
      <c r="B23" s="255" t="s">
        <v>98</v>
      </c>
      <c r="C23" s="248">
        <v>574</v>
      </c>
      <c r="D23" s="147" t="s">
        <v>53</v>
      </c>
      <c r="E23" s="147" t="s">
        <v>68</v>
      </c>
      <c r="F23" s="257">
        <f>31833-10.6-145.5-246.5-578.9</f>
        <v>30851.5</v>
      </c>
      <c r="G23" s="257">
        <f>36446.58-411.5-80-70.9-200-29.67-126.36-94.64</f>
        <v>35433.51</v>
      </c>
      <c r="H23" s="257">
        <v>30141</v>
      </c>
    </row>
    <row r="24" spans="1:8" ht="86.25" customHeight="1">
      <c r="A24" s="102" t="s">
        <v>15</v>
      </c>
      <c r="B24" s="255" t="s">
        <v>14</v>
      </c>
      <c r="C24" s="248">
        <v>574</v>
      </c>
      <c r="D24" s="147" t="s">
        <v>53</v>
      </c>
      <c r="E24" s="147" t="s">
        <v>69</v>
      </c>
      <c r="F24" s="257">
        <f>F25</f>
        <v>7218.2</v>
      </c>
      <c r="G24" s="257">
        <f>G25</f>
        <v>482.4</v>
      </c>
      <c r="H24" s="257">
        <f>H26+H25</f>
        <v>600</v>
      </c>
    </row>
    <row r="25" spans="1:8" ht="20.25" customHeight="1">
      <c r="A25" s="259" t="s">
        <v>16</v>
      </c>
      <c r="B25" s="255" t="s">
        <v>97</v>
      </c>
      <c r="C25" s="248">
        <v>574</v>
      </c>
      <c r="D25" s="147" t="s">
        <v>53</v>
      </c>
      <c r="E25" s="147" t="s">
        <v>69</v>
      </c>
      <c r="F25" s="77">
        <f>F28+F32+F34+F26</f>
        <v>7218.2</v>
      </c>
      <c r="G25" s="77">
        <f>G28+G32+G34</f>
        <v>482.4</v>
      </c>
      <c r="H25" s="77">
        <f>H28+H32+H34</f>
        <v>340</v>
      </c>
    </row>
    <row r="26" spans="1:8" ht="64.5" customHeight="1">
      <c r="A26" s="255" t="s">
        <v>17</v>
      </c>
      <c r="B26" s="260" t="s">
        <v>97</v>
      </c>
      <c r="C26" s="261">
        <v>574</v>
      </c>
      <c r="D26" s="262" t="s">
        <v>53</v>
      </c>
      <c r="E26" s="262" t="s">
        <v>70</v>
      </c>
      <c r="F26" s="263">
        <f>152+0.2+28.5-0.7</f>
        <v>180</v>
      </c>
      <c r="G26" s="263">
        <v>0</v>
      </c>
      <c r="H26" s="263">
        <v>260</v>
      </c>
    </row>
    <row r="27" spans="1:8" ht="33" customHeight="1">
      <c r="A27" s="255" t="s">
        <v>19</v>
      </c>
      <c r="B27" s="260"/>
      <c r="C27" s="264"/>
      <c r="D27" s="265"/>
      <c r="E27" s="265"/>
      <c r="F27" s="266"/>
      <c r="G27" s="266"/>
      <c r="H27" s="266"/>
    </row>
    <row r="28" spans="1:8" ht="75.75" customHeight="1">
      <c r="A28" s="255" t="s">
        <v>18</v>
      </c>
      <c r="B28" s="260" t="s">
        <v>97</v>
      </c>
      <c r="C28" s="261">
        <v>574</v>
      </c>
      <c r="D28" s="262" t="s">
        <v>53</v>
      </c>
      <c r="E28" s="262" t="s">
        <v>71</v>
      </c>
      <c r="F28" s="263">
        <v>0</v>
      </c>
      <c r="G28" s="263">
        <v>0</v>
      </c>
      <c r="H28" s="263">
        <f>H31+H30</f>
        <v>340</v>
      </c>
    </row>
    <row r="29" spans="1:8" s="127" customFormat="1" ht="170.25" customHeight="1">
      <c r="A29" s="255" t="s">
        <v>194</v>
      </c>
      <c r="B29" s="260"/>
      <c r="C29" s="261"/>
      <c r="D29" s="262"/>
      <c r="E29" s="262"/>
      <c r="F29" s="263"/>
      <c r="G29" s="263"/>
      <c r="H29" s="263"/>
    </row>
    <row r="30" spans="1:8" s="127" customFormat="1" ht="170.25" customHeight="1">
      <c r="A30" s="130" t="s">
        <v>195</v>
      </c>
      <c r="B30" s="260" t="s">
        <v>97</v>
      </c>
      <c r="C30" s="100">
        <v>620</v>
      </c>
      <c r="D30" s="76" t="s">
        <v>53</v>
      </c>
      <c r="E30" s="76" t="s">
        <v>196</v>
      </c>
      <c r="F30" s="131">
        <v>0</v>
      </c>
      <c r="G30" s="132">
        <v>0</v>
      </c>
      <c r="H30" s="132">
        <v>154.07</v>
      </c>
    </row>
    <row r="31" spans="1:8" ht="30" customHeight="1">
      <c r="A31" s="267" t="s">
        <v>197</v>
      </c>
      <c r="B31" s="260"/>
      <c r="C31" s="100">
        <v>620</v>
      </c>
      <c r="D31" s="76" t="s">
        <v>53</v>
      </c>
      <c r="E31" s="76" t="s">
        <v>196</v>
      </c>
      <c r="F31" s="131">
        <v>0</v>
      </c>
      <c r="G31" s="77">
        <v>0</v>
      </c>
      <c r="H31" s="77">
        <v>185.93</v>
      </c>
    </row>
    <row r="32" spans="1:8" ht="40.5" customHeight="1">
      <c r="A32" s="255" t="s">
        <v>20</v>
      </c>
      <c r="B32" s="260" t="s">
        <v>97</v>
      </c>
      <c r="C32" s="261">
        <v>574</v>
      </c>
      <c r="D32" s="262" t="s">
        <v>53</v>
      </c>
      <c r="E32" s="262" t="s">
        <v>22</v>
      </c>
      <c r="F32" s="263">
        <f>1936.7+3965+496.5</f>
        <v>6398.2</v>
      </c>
      <c r="G32" s="263">
        <v>0</v>
      </c>
      <c r="H32" s="263">
        <v>0</v>
      </c>
    </row>
    <row r="33" spans="1:8" ht="33" customHeight="1">
      <c r="A33" s="255" t="s">
        <v>21</v>
      </c>
      <c r="B33" s="260"/>
      <c r="C33" s="261"/>
      <c r="D33" s="262"/>
      <c r="E33" s="262"/>
      <c r="F33" s="263"/>
      <c r="G33" s="263"/>
      <c r="H33" s="263"/>
    </row>
    <row r="34" spans="1:8" ht="45" customHeight="1">
      <c r="A34" s="255" t="s">
        <v>23</v>
      </c>
      <c r="B34" s="260" t="s">
        <v>97</v>
      </c>
      <c r="C34" s="219">
        <v>574</v>
      </c>
      <c r="D34" s="262" t="s">
        <v>53</v>
      </c>
      <c r="E34" s="262" t="s">
        <v>25</v>
      </c>
      <c r="F34" s="263">
        <f>790-0.2-17.9-46.7-52.9+0.7-33</f>
        <v>640</v>
      </c>
      <c r="G34" s="263">
        <f>411.5+70.9</f>
        <v>482.4</v>
      </c>
      <c r="H34" s="263">
        <v>0</v>
      </c>
    </row>
    <row r="35" spans="1:8" ht="30.75" customHeight="1">
      <c r="A35" s="255" t="s">
        <v>24</v>
      </c>
      <c r="B35" s="260"/>
      <c r="C35" s="219"/>
      <c r="D35" s="262"/>
      <c r="E35" s="262"/>
      <c r="F35" s="263"/>
      <c r="G35" s="263"/>
      <c r="H35" s="263"/>
    </row>
    <row r="36" spans="1:8" ht="36.75" hidden="1" customHeight="1" thickBot="1">
      <c r="A36" s="268" t="s">
        <v>111</v>
      </c>
      <c r="B36" s="251" t="s">
        <v>14</v>
      </c>
      <c r="C36" s="252">
        <v>574</v>
      </c>
      <c r="D36" s="253" t="s">
        <v>54</v>
      </c>
      <c r="E36" s="253" t="s">
        <v>72</v>
      </c>
      <c r="F36" s="254">
        <f>F38</f>
        <v>47106.7</v>
      </c>
      <c r="G36" s="254">
        <f>G38</f>
        <v>47318.978999999999</v>
      </c>
      <c r="H36" s="254">
        <f>H38</f>
        <v>44024.3</v>
      </c>
    </row>
    <row r="37" spans="1:8" ht="95.25" customHeight="1">
      <c r="A37" s="269"/>
      <c r="B37" s="251" t="s">
        <v>97</v>
      </c>
      <c r="C37" s="252"/>
      <c r="D37" s="253"/>
      <c r="E37" s="253"/>
      <c r="F37" s="254"/>
      <c r="G37" s="254"/>
      <c r="H37" s="254"/>
    </row>
    <row r="38" spans="1:8" ht="61.5" customHeight="1">
      <c r="A38" s="270"/>
      <c r="B38" s="251" t="s">
        <v>97</v>
      </c>
      <c r="C38" s="252">
        <v>574</v>
      </c>
      <c r="D38" s="253" t="s">
        <v>54</v>
      </c>
      <c r="E38" s="253" t="s">
        <v>72</v>
      </c>
      <c r="F38" s="254">
        <f>F39+F42</f>
        <v>47106.7</v>
      </c>
      <c r="G38" s="254">
        <f>G39+G42+G75</f>
        <v>47318.978999999999</v>
      </c>
      <c r="H38" s="254">
        <f>H39+H42</f>
        <v>44024.3</v>
      </c>
    </row>
    <row r="39" spans="1:8" ht="91.5" customHeight="1">
      <c r="A39" s="256" t="s">
        <v>106</v>
      </c>
      <c r="B39" s="260" t="s">
        <v>97</v>
      </c>
      <c r="C39" s="248"/>
      <c r="D39" s="147"/>
      <c r="E39" s="176" t="s">
        <v>108</v>
      </c>
      <c r="F39" s="271">
        <f>43941.7-690-9.7-22-73-65.8+145.5+150+50.6+618</f>
        <v>44045.299999999996</v>
      </c>
      <c r="G39" s="271">
        <f>G41</f>
        <v>38236.499000000003</v>
      </c>
      <c r="H39" s="271">
        <f>H41</f>
        <v>40837.11</v>
      </c>
    </row>
    <row r="40" spans="1:8" s="27" customFormat="1" ht="163.5" customHeight="1">
      <c r="A40" s="272"/>
      <c r="B40" s="260"/>
      <c r="C40" s="248">
        <v>574</v>
      </c>
      <c r="D40" s="147" t="s">
        <v>54</v>
      </c>
      <c r="E40" s="176"/>
      <c r="F40" s="271"/>
      <c r="G40" s="271"/>
      <c r="H40" s="271"/>
    </row>
    <row r="41" spans="1:8" ht="34.5" customHeight="1">
      <c r="A41" s="273" t="s">
        <v>109</v>
      </c>
      <c r="B41" s="255" t="s">
        <v>97</v>
      </c>
      <c r="C41" s="248">
        <v>574</v>
      </c>
      <c r="D41" s="147" t="s">
        <v>54</v>
      </c>
      <c r="E41" s="147" t="s">
        <v>73</v>
      </c>
      <c r="F41" s="257">
        <f>F39</f>
        <v>44045.299999999996</v>
      </c>
      <c r="G41" s="257">
        <f>38464.489-99-250+95.27-179+126.36+11.65+66.73</f>
        <v>38236.499000000003</v>
      </c>
      <c r="H41" s="257">
        <v>40837.11</v>
      </c>
    </row>
    <row r="42" spans="1:8" ht="0.75" customHeight="1">
      <c r="A42" s="256" t="s">
        <v>26</v>
      </c>
      <c r="B42" s="260" t="s">
        <v>14</v>
      </c>
      <c r="C42" s="247">
        <v>574</v>
      </c>
      <c r="D42" s="176" t="s">
        <v>54</v>
      </c>
      <c r="E42" s="176" t="s">
        <v>74</v>
      </c>
      <c r="F42" s="271">
        <f>F44</f>
        <v>3061.4</v>
      </c>
      <c r="G42" s="271">
        <f>G44</f>
        <v>8640.4330000000009</v>
      </c>
      <c r="H42" s="271">
        <f>H44</f>
        <v>3187.1899999999996</v>
      </c>
    </row>
    <row r="43" spans="1:8" ht="40.5" customHeight="1">
      <c r="A43" s="274"/>
      <c r="B43" s="275"/>
      <c r="C43" s="247"/>
      <c r="D43" s="176"/>
      <c r="E43" s="176"/>
      <c r="F43" s="271"/>
      <c r="G43" s="271"/>
      <c r="H43" s="271"/>
    </row>
    <row r="44" spans="1:8" ht="18.75" customHeight="1">
      <c r="A44" s="258"/>
      <c r="B44" s="275"/>
      <c r="C44" s="248">
        <v>574</v>
      </c>
      <c r="D44" s="147" t="s">
        <v>54</v>
      </c>
      <c r="E44" s="147" t="s">
        <v>74</v>
      </c>
      <c r="F44" s="257">
        <f>F45+F47+F49+F50</f>
        <v>3061.4</v>
      </c>
      <c r="G44" s="257">
        <f>G45+G47+G49+G50</f>
        <v>8640.4330000000009</v>
      </c>
      <c r="H44" s="257">
        <f>H47+H49+H52</f>
        <v>3187.1899999999996</v>
      </c>
    </row>
    <row r="45" spans="1:8" ht="44.25" customHeight="1">
      <c r="A45" s="255" t="s">
        <v>27</v>
      </c>
      <c r="B45" s="260" t="s">
        <v>97</v>
      </c>
      <c r="C45" s="247">
        <v>574</v>
      </c>
      <c r="D45" s="176" t="s">
        <v>54</v>
      </c>
      <c r="E45" s="176" t="s">
        <v>74</v>
      </c>
      <c r="F45" s="271">
        <v>0</v>
      </c>
      <c r="G45" s="271">
        <v>0</v>
      </c>
      <c r="H45" s="271">
        <v>0</v>
      </c>
    </row>
    <row r="46" spans="1:8" ht="25.5" customHeight="1">
      <c r="A46" s="255" t="s">
        <v>28</v>
      </c>
      <c r="B46" s="260"/>
      <c r="C46" s="247"/>
      <c r="D46" s="176"/>
      <c r="E46" s="176"/>
      <c r="F46" s="271"/>
      <c r="G46" s="271"/>
      <c r="H46" s="271"/>
    </row>
    <row r="47" spans="1:8" ht="47.25" customHeight="1">
      <c r="A47" s="255" t="s">
        <v>29</v>
      </c>
      <c r="B47" s="260" t="s">
        <v>97</v>
      </c>
      <c r="C47" s="247">
        <v>574</v>
      </c>
      <c r="D47" s="176" t="s">
        <v>54</v>
      </c>
      <c r="E47" s="176" t="s">
        <v>75</v>
      </c>
      <c r="F47" s="271">
        <f>1500-100-150-6.1</f>
        <v>1243.9000000000001</v>
      </c>
      <c r="G47" s="271">
        <f>1117.683-10.809</f>
        <v>1106.874</v>
      </c>
      <c r="H47" s="271">
        <v>650</v>
      </c>
    </row>
    <row r="48" spans="1:8" ht="75" customHeight="1">
      <c r="A48" s="255" t="s">
        <v>30</v>
      </c>
      <c r="B48" s="260"/>
      <c r="C48" s="247"/>
      <c r="D48" s="176"/>
      <c r="E48" s="176"/>
      <c r="F48" s="271"/>
      <c r="G48" s="271"/>
      <c r="H48" s="271"/>
    </row>
    <row r="49" spans="1:8" ht="18.75" customHeight="1">
      <c r="A49" s="102" t="s">
        <v>198</v>
      </c>
      <c r="B49" s="255" t="s">
        <v>97</v>
      </c>
      <c r="C49" s="248">
        <v>574</v>
      </c>
      <c r="D49" s="147" t="s">
        <v>54</v>
      </c>
      <c r="E49" s="147" t="s">
        <v>31</v>
      </c>
      <c r="F49" s="257">
        <f>448+9.7+73</f>
        <v>530.70000000000005</v>
      </c>
      <c r="G49" s="257">
        <v>0</v>
      </c>
      <c r="H49" s="257">
        <v>341.2</v>
      </c>
    </row>
    <row r="50" spans="1:8" ht="50.25" customHeight="1">
      <c r="A50" s="255" t="s">
        <v>113</v>
      </c>
      <c r="B50" s="261" t="s">
        <v>97</v>
      </c>
      <c r="C50" s="247">
        <v>574</v>
      </c>
      <c r="D50" s="176" t="s">
        <v>54</v>
      </c>
      <c r="E50" s="176" t="s">
        <v>112</v>
      </c>
      <c r="F50" s="271">
        <f>1150+22+65.8+46.7+2.3</f>
        <v>1286.8</v>
      </c>
      <c r="G50" s="271">
        <f>18.027+99+G52+577.641+18.02+94.64+471.62-6.788-13.132</f>
        <v>7533.5590000000011</v>
      </c>
      <c r="H50" s="271">
        <v>0</v>
      </c>
    </row>
    <row r="51" spans="1:8" s="26" customFormat="1" ht="81.75" customHeight="1">
      <c r="A51" s="102" t="s">
        <v>99</v>
      </c>
      <c r="B51" s="261"/>
      <c r="C51" s="247"/>
      <c r="D51" s="176"/>
      <c r="E51" s="176"/>
      <c r="F51" s="271"/>
      <c r="G51" s="271"/>
      <c r="H51" s="271"/>
    </row>
    <row r="52" spans="1:8" s="123" customFormat="1" ht="81.75" customHeight="1">
      <c r="A52" s="259" t="s">
        <v>170</v>
      </c>
      <c r="B52" s="261"/>
      <c r="C52" s="248">
        <v>574</v>
      </c>
      <c r="D52" s="147" t="s">
        <v>54</v>
      </c>
      <c r="E52" s="147" t="s">
        <v>100</v>
      </c>
      <c r="F52" s="257">
        <v>0</v>
      </c>
      <c r="G52" s="257">
        <f>3974.981+2771.17-471.62</f>
        <v>6274.5309999999999</v>
      </c>
      <c r="H52" s="257">
        <f>H65+H66+H67+H68+H73+H74</f>
        <v>2195.9899999999998</v>
      </c>
    </row>
    <row r="53" spans="1:8" s="123" customFormat="1" ht="81.75" customHeight="1">
      <c r="A53" s="259" t="s">
        <v>171</v>
      </c>
      <c r="B53" s="100"/>
      <c r="C53" s="248">
        <v>574</v>
      </c>
      <c r="D53" s="147" t="s">
        <v>54</v>
      </c>
      <c r="E53" s="147" t="s">
        <v>100</v>
      </c>
      <c r="F53" s="257"/>
      <c r="G53" s="257">
        <v>626.15446999999995</v>
      </c>
      <c r="H53" s="257"/>
    </row>
    <row r="54" spans="1:8" s="123" customFormat="1" ht="81.75" customHeight="1">
      <c r="A54" s="259" t="s">
        <v>172</v>
      </c>
      <c r="B54" s="100"/>
      <c r="C54" s="248">
        <v>574</v>
      </c>
      <c r="D54" s="147" t="s">
        <v>54</v>
      </c>
      <c r="E54" s="147" t="s">
        <v>100</v>
      </c>
      <c r="F54" s="257"/>
      <c r="G54" s="257">
        <v>223.83337</v>
      </c>
      <c r="H54" s="257"/>
    </row>
    <row r="55" spans="1:8" s="123" customFormat="1" ht="81.75" customHeight="1">
      <c r="A55" s="259" t="s">
        <v>173</v>
      </c>
      <c r="B55" s="100"/>
      <c r="C55" s="248">
        <v>574</v>
      </c>
      <c r="D55" s="147" t="s">
        <v>54</v>
      </c>
      <c r="E55" s="147" t="s">
        <v>100</v>
      </c>
      <c r="F55" s="257"/>
      <c r="G55" s="257">
        <v>124.991</v>
      </c>
      <c r="H55" s="257"/>
    </row>
    <row r="56" spans="1:8" s="123" customFormat="1" ht="81.75" customHeight="1">
      <c r="A56" s="259" t="s">
        <v>174</v>
      </c>
      <c r="B56" s="100"/>
      <c r="C56" s="248">
        <v>574</v>
      </c>
      <c r="D56" s="147" t="s">
        <v>54</v>
      </c>
      <c r="E56" s="147" t="s">
        <v>100</v>
      </c>
      <c r="F56" s="257"/>
      <c r="G56" s="257">
        <v>418.16525000000001</v>
      </c>
      <c r="H56" s="257"/>
    </row>
    <row r="57" spans="1:8" s="123" customFormat="1" ht="81.75" customHeight="1">
      <c r="A57" s="259" t="s">
        <v>175</v>
      </c>
      <c r="B57" s="100"/>
      <c r="C57" s="248">
        <v>574</v>
      </c>
      <c r="D57" s="147" t="s">
        <v>54</v>
      </c>
      <c r="E57" s="147" t="s">
        <v>100</v>
      </c>
      <c r="F57" s="257"/>
      <c r="G57" s="257">
        <v>286.82745</v>
      </c>
      <c r="H57" s="257"/>
    </row>
    <row r="58" spans="1:8" s="123" customFormat="1" ht="111.75" customHeight="1">
      <c r="A58" s="259" t="s">
        <v>176</v>
      </c>
      <c r="B58" s="100"/>
      <c r="C58" s="248">
        <v>574</v>
      </c>
      <c r="D58" s="147" t="s">
        <v>54</v>
      </c>
      <c r="E58" s="147" t="s">
        <v>100</v>
      </c>
      <c r="F58" s="257"/>
      <c r="G58" s="257">
        <v>445.89994999999999</v>
      </c>
      <c r="H58" s="257"/>
    </row>
    <row r="59" spans="1:8" s="123" customFormat="1" ht="111.75" customHeight="1">
      <c r="A59" s="259" t="s">
        <v>177</v>
      </c>
      <c r="B59" s="100"/>
      <c r="C59" s="248">
        <v>574</v>
      </c>
      <c r="D59" s="147" t="s">
        <v>54</v>
      </c>
      <c r="E59" s="147" t="s">
        <v>100</v>
      </c>
      <c r="F59" s="257"/>
      <c r="G59" s="257">
        <v>720.40926000000002</v>
      </c>
      <c r="H59" s="257"/>
    </row>
    <row r="60" spans="1:8" s="123" customFormat="1" ht="111.75" customHeight="1">
      <c r="A60" s="133" t="s">
        <v>178</v>
      </c>
      <c r="B60" s="100"/>
      <c r="C60" s="248">
        <v>574</v>
      </c>
      <c r="D60" s="147" t="s">
        <v>54</v>
      </c>
      <c r="E60" s="147" t="s">
        <v>100</v>
      </c>
      <c r="F60" s="257"/>
      <c r="G60" s="257">
        <v>549.78327999999999</v>
      </c>
      <c r="H60" s="257"/>
    </row>
    <row r="61" spans="1:8" s="123" customFormat="1" ht="111.75" customHeight="1">
      <c r="A61" s="259" t="s">
        <v>179</v>
      </c>
      <c r="B61" s="100"/>
      <c r="C61" s="248">
        <v>574</v>
      </c>
      <c r="D61" s="147" t="s">
        <v>54</v>
      </c>
      <c r="E61" s="147" t="s">
        <v>100</v>
      </c>
      <c r="F61" s="257"/>
      <c r="G61" s="257">
        <v>109.9284</v>
      </c>
      <c r="H61" s="257"/>
    </row>
    <row r="62" spans="1:8" s="123" customFormat="1" ht="111.75" customHeight="1">
      <c r="A62" s="259" t="s">
        <v>180</v>
      </c>
      <c r="B62" s="100"/>
      <c r="C62" s="248">
        <v>574</v>
      </c>
      <c r="D62" s="147" t="s">
        <v>54</v>
      </c>
      <c r="E62" s="147" t="s">
        <v>100</v>
      </c>
      <c r="F62" s="257"/>
      <c r="G62" s="257">
        <v>236.42931999999999</v>
      </c>
      <c r="H62" s="257"/>
    </row>
    <row r="63" spans="1:8" s="123" customFormat="1" ht="111.75" customHeight="1">
      <c r="A63" s="259" t="s">
        <v>181</v>
      </c>
      <c r="B63" s="100"/>
      <c r="C63" s="248">
        <v>574</v>
      </c>
      <c r="D63" s="147" t="s">
        <v>54</v>
      </c>
      <c r="E63" s="147" t="s">
        <v>100</v>
      </c>
      <c r="F63" s="257"/>
      <c r="G63" s="257">
        <v>761.86510999999996</v>
      </c>
      <c r="H63" s="257"/>
    </row>
    <row r="64" spans="1:8" s="134" customFormat="1" ht="56.25">
      <c r="A64" s="259" t="s">
        <v>182</v>
      </c>
      <c r="B64" s="100"/>
      <c r="C64" s="248">
        <v>574</v>
      </c>
      <c r="D64" s="147" t="s">
        <v>54</v>
      </c>
      <c r="E64" s="147" t="s">
        <v>100</v>
      </c>
      <c r="F64" s="257"/>
      <c r="G64" s="257">
        <v>335.95841999999999</v>
      </c>
      <c r="H64" s="257"/>
    </row>
    <row r="65" spans="1:8" s="134" customFormat="1" ht="75">
      <c r="A65" s="93" t="s">
        <v>199</v>
      </c>
      <c r="B65" s="100"/>
      <c r="C65" s="100">
        <v>620</v>
      </c>
      <c r="D65" s="76" t="s">
        <v>54</v>
      </c>
      <c r="E65" s="76" t="s">
        <v>200</v>
      </c>
      <c r="F65" s="131">
        <v>0</v>
      </c>
      <c r="G65" s="77">
        <v>0</v>
      </c>
      <c r="H65" s="77">
        <v>579.52</v>
      </c>
    </row>
    <row r="66" spans="1:8" s="134" customFormat="1" ht="75">
      <c r="A66" s="259" t="s">
        <v>201</v>
      </c>
      <c r="B66" s="100"/>
      <c r="C66" s="100">
        <v>620</v>
      </c>
      <c r="D66" s="76" t="s">
        <v>54</v>
      </c>
      <c r="E66" s="76" t="s">
        <v>200</v>
      </c>
      <c r="F66" s="131">
        <v>0</v>
      </c>
      <c r="G66" s="77">
        <v>0</v>
      </c>
      <c r="H66" s="77">
        <v>309.77999999999997</v>
      </c>
    </row>
    <row r="67" spans="1:8" s="134" customFormat="1" ht="56.25">
      <c r="A67" s="259" t="s">
        <v>204</v>
      </c>
      <c r="B67" s="100"/>
      <c r="C67" s="100">
        <v>620</v>
      </c>
      <c r="D67" s="76" t="s">
        <v>54</v>
      </c>
      <c r="E67" s="76" t="s">
        <v>200</v>
      </c>
      <c r="F67" s="131">
        <v>0</v>
      </c>
      <c r="G67" s="77">
        <v>0</v>
      </c>
      <c r="H67" s="77">
        <v>169.19</v>
      </c>
    </row>
    <row r="68" spans="1:8" s="123" customFormat="1" ht="111.75" customHeight="1">
      <c r="A68" s="259" t="s">
        <v>205</v>
      </c>
      <c r="B68" s="100"/>
      <c r="C68" s="100">
        <v>620</v>
      </c>
      <c r="D68" s="76" t="s">
        <v>54</v>
      </c>
      <c r="E68" s="76" t="s">
        <v>200</v>
      </c>
      <c r="F68" s="131">
        <v>0</v>
      </c>
      <c r="G68" s="77">
        <v>0</v>
      </c>
      <c r="H68" s="77">
        <v>250</v>
      </c>
    </row>
    <row r="69" spans="1:8" s="123" customFormat="1" ht="111.75" customHeight="1">
      <c r="A69" s="276" t="s">
        <v>183</v>
      </c>
      <c r="B69" s="100"/>
      <c r="C69" s="248">
        <v>574</v>
      </c>
      <c r="D69" s="147" t="s">
        <v>54</v>
      </c>
      <c r="E69" s="147" t="s">
        <v>100</v>
      </c>
      <c r="F69" s="257"/>
      <c r="G69" s="257"/>
      <c r="H69" s="257"/>
    </row>
    <row r="70" spans="1:8" s="123" customFormat="1" ht="111.75" customHeight="1">
      <c r="A70" s="259" t="s">
        <v>184</v>
      </c>
      <c r="B70" s="100"/>
      <c r="C70" s="248">
        <v>574</v>
      </c>
      <c r="D70" s="147" t="s">
        <v>54</v>
      </c>
      <c r="E70" s="147" t="s">
        <v>100</v>
      </c>
      <c r="F70" s="257"/>
      <c r="G70" s="257">
        <v>487.25</v>
      </c>
      <c r="H70" s="257"/>
    </row>
    <row r="71" spans="1:8" s="123" customFormat="1" ht="111.75" customHeight="1">
      <c r="A71" s="259" t="s">
        <v>185</v>
      </c>
      <c r="B71" s="100"/>
      <c r="C71" s="248">
        <v>574</v>
      </c>
      <c r="D71" s="147" t="s">
        <v>54</v>
      </c>
      <c r="E71" s="147" t="s">
        <v>100</v>
      </c>
      <c r="F71" s="257"/>
      <c r="G71" s="257">
        <v>487.25</v>
      </c>
      <c r="H71" s="257"/>
    </row>
    <row r="72" spans="1:8" s="134" customFormat="1" ht="75">
      <c r="A72" s="259" t="s">
        <v>186</v>
      </c>
      <c r="B72" s="100"/>
      <c r="C72" s="248">
        <v>574</v>
      </c>
      <c r="D72" s="147" t="s">
        <v>54</v>
      </c>
      <c r="E72" s="147" t="s">
        <v>100</v>
      </c>
      <c r="F72" s="257"/>
      <c r="G72" s="257">
        <v>510</v>
      </c>
      <c r="H72" s="257"/>
    </row>
    <row r="73" spans="1:8" s="134" customFormat="1" ht="56.25">
      <c r="A73" s="259" t="s">
        <v>202</v>
      </c>
      <c r="B73" s="100"/>
      <c r="C73" s="100">
        <v>620</v>
      </c>
      <c r="D73" s="76" t="s">
        <v>54</v>
      </c>
      <c r="E73" s="76" t="s">
        <v>200</v>
      </c>
      <c r="F73" s="131">
        <v>0</v>
      </c>
      <c r="G73" s="77">
        <v>0</v>
      </c>
      <c r="H73" s="77">
        <v>537.5</v>
      </c>
    </row>
    <row r="74" spans="1:8" s="127" customFormat="1" ht="56.25">
      <c r="A74" s="277" t="s">
        <v>203</v>
      </c>
      <c r="B74" s="100"/>
      <c r="C74" s="100">
        <v>620</v>
      </c>
      <c r="D74" s="76" t="s">
        <v>54</v>
      </c>
      <c r="E74" s="76" t="s">
        <v>200</v>
      </c>
      <c r="F74" s="131">
        <v>0</v>
      </c>
      <c r="G74" s="77">
        <v>0</v>
      </c>
      <c r="H74" s="77">
        <v>350</v>
      </c>
    </row>
    <row r="75" spans="1:8" s="127" customFormat="1" ht="337.5">
      <c r="A75" s="259" t="s">
        <v>107</v>
      </c>
      <c r="B75" s="255" t="s">
        <v>97</v>
      </c>
      <c r="C75" s="248">
        <v>574</v>
      </c>
      <c r="D75" s="147" t="s">
        <v>54</v>
      </c>
      <c r="E75" s="147" t="s">
        <v>114</v>
      </c>
      <c r="F75" s="257"/>
      <c r="G75" s="257">
        <f>G76</f>
        <v>442.04700000000003</v>
      </c>
      <c r="H75" s="257"/>
    </row>
    <row r="76" spans="1:8" s="127" customFormat="1" ht="337.5">
      <c r="A76" s="259" t="s">
        <v>110</v>
      </c>
      <c r="B76" s="249" t="s">
        <v>97</v>
      </c>
      <c r="C76" s="248">
        <v>574</v>
      </c>
      <c r="D76" s="147" t="s">
        <v>54</v>
      </c>
      <c r="E76" s="147" t="s">
        <v>115</v>
      </c>
      <c r="F76" s="257"/>
      <c r="G76" s="257">
        <f>441.211+0.836</f>
        <v>442.04700000000003</v>
      </c>
      <c r="H76" s="257"/>
    </row>
    <row r="77" spans="1:8" s="127" customFormat="1" ht="75">
      <c r="A77" s="278" t="s">
        <v>58</v>
      </c>
      <c r="B77" s="251" t="s">
        <v>11</v>
      </c>
      <c r="C77" s="252">
        <v>574</v>
      </c>
      <c r="D77" s="253" t="s">
        <v>76</v>
      </c>
      <c r="E77" s="253" t="s">
        <v>79</v>
      </c>
      <c r="F77" s="254">
        <f t="shared" ref="F77:H79" si="0">F78</f>
        <v>19486.7</v>
      </c>
      <c r="G77" s="254">
        <f t="shared" si="0"/>
        <v>19603.316999999999</v>
      </c>
      <c r="H77" s="254">
        <f t="shared" si="0"/>
        <v>19301.400000000001</v>
      </c>
    </row>
    <row r="78" spans="1:8" s="127" customFormat="1" ht="19.5" customHeight="1">
      <c r="A78" s="255"/>
      <c r="B78" s="255" t="s">
        <v>97</v>
      </c>
      <c r="C78" s="248">
        <v>574</v>
      </c>
      <c r="D78" s="147" t="s">
        <v>76</v>
      </c>
      <c r="E78" s="147" t="s">
        <v>79</v>
      </c>
      <c r="F78" s="257">
        <v>19486.7</v>
      </c>
      <c r="G78" s="257">
        <f>G79+G81</f>
        <v>19603.316999999999</v>
      </c>
      <c r="H78" s="257">
        <f>H79</f>
        <v>19301.400000000001</v>
      </c>
    </row>
    <row r="79" spans="1:8" s="127" customFormat="1" ht="18.75">
      <c r="A79" s="256" t="s">
        <v>145</v>
      </c>
      <c r="B79" s="255" t="s">
        <v>14</v>
      </c>
      <c r="C79" s="248">
        <v>574</v>
      </c>
      <c r="D79" s="147" t="s">
        <v>76</v>
      </c>
      <c r="E79" s="147" t="s">
        <v>77</v>
      </c>
      <c r="F79" s="257">
        <v>19486.7</v>
      </c>
      <c r="G79" s="257">
        <f t="shared" si="0"/>
        <v>19401</v>
      </c>
      <c r="H79" s="257">
        <f t="shared" si="0"/>
        <v>19301.400000000001</v>
      </c>
    </row>
    <row r="80" spans="1:8" s="127" customFormat="1" ht="56.25">
      <c r="A80" s="258"/>
      <c r="B80" s="255" t="s">
        <v>97</v>
      </c>
      <c r="C80" s="248">
        <v>574</v>
      </c>
      <c r="D80" s="147" t="s">
        <v>76</v>
      </c>
      <c r="E80" s="147" t="s">
        <v>77</v>
      </c>
      <c r="F80" s="257">
        <v>19486.7</v>
      </c>
      <c r="G80" s="257">
        <v>19401</v>
      </c>
      <c r="H80" s="257">
        <v>19301.400000000001</v>
      </c>
    </row>
    <row r="81" spans="1:8" ht="51" customHeight="1">
      <c r="A81" s="259" t="s">
        <v>101</v>
      </c>
      <c r="B81" s="255" t="s">
        <v>97</v>
      </c>
      <c r="C81" s="248">
        <v>574</v>
      </c>
      <c r="D81" s="147" t="s">
        <v>76</v>
      </c>
      <c r="E81" s="147" t="s">
        <v>102</v>
      </c>
      <c r="F81" s="257">
        <v>0</v>
      </c>
      <c r="G81" s="257">
        <v>202.31700000000001</v>
      </c>
      <c r="H81" s="257">
        <v>0</v>
      </c>
    </row>
    <row r="82" spans="1:8" ht="41.25" customHeight="1">
      <c r="A82" s="268" t="s">
        <v>59</v>
      </c>
      <c r="B82" s="251" t="s">
        <v>14</v>
      </c>
      <c r="C82" s="252">
        <v>574</v>
      </c>
      <c r="D82" s="147" t="s">
        <v>55</v>
      </c>
      <c r="E82" s="253" t="s">
        <v>78</v>
      </c>
      <c r="F82" s="254">
        <f>F83</f>
        <v>148</v>
      </c>
      <c r="G82" s="254">
        <f>G83</f>
        <v>96</v>
      </c>
      <c r="H82" s="254">
        <f>H83</f>
        <v>112</v>
      </c>
    </row>
    <row r="83" spans="1:8" ht="37.5" customHeight="1">
      <c r="A83" s="279"/>
      <c r="B83" s="251" t="s">
        <v>97</v>
      </c>
      <c r="C83" s="252">
        <v>574</v>
      </c>
      <c r="D83" s="147" t="s">
        <v>55</v>
      </c>
      <c r="E83" s="147" t="s">
        <v>78</v>
      </c>
      <c r="F83" s="257">
        <f>F84+F86</f>
        <v>148</v>
      </c>
      <c r="G83" s="257">
        <f>G84+G86</f>
        <v>96</v>
      </c>
      <c r="H83" s="257">
        <f>H84+H86</f>
        <v>112</v>
      </c>
    </row>
    <row r="84" spans="1:8" ht="60.75" customHeight="1">
      <c r="A84" s="255" t="s">
        <v>60</v>
      </c>
      <c r="B84" s="260" t="s">
        <v>97</v>
      </c>
      <c r="C84" s="261">
        <v>574</v>
      </c>
      <c r="D84" s="262" t="s">
        <v>55</v>
      </c>
      <c r="E84" s="262" t="s">
        <v>33</v>
      </c>
      <c r="F84" s="280">
        <v>40</v>
      </c>
      <c r="G84" s="280">
        <v>45</v>
      </c>
      <c r="H84" s="280">
        <v>40</v>
      </c>
    </row>
    <row r="85" spans="1:8" ht="75" customHeight="1">
      <c r="A85" s="259" t="s">
        <v>32</v>
      </c>
      <c r="B85" s="260"/>
      <c r="C85" s="261"/>
      <c r="D85" s="262"/>
      <c r="E85" s="262"/>
      <c r="F85" s="280"/>
      <c r="G85" s="280"/>
      <c r="H85" s="280"/>
    </row>
    <row r="86" spans="1:8" ht="39" customHeight="1">
      <c r="A86" s="259" t="s">
        <v>61</v>
      </c>
      <c r="B86" s="255" t="s">
        <v>97</v>
      </c>
      <c r="C86" s="100">
        <v>574</v>
      </c>
      <c r="D86" s="76" t="s">
        <v>55</v>
      </c>
      <c r="E86" s="76" t="s">
        <v>34</v>
      </c>
      <c r="F86" s="281">
        <v>108</v>
      </c>
      <c r="G86" s="281">
        <f>87-36</f>
        <v>51</v>
      </c>
      <c r="H86" s="281">
        <v>72</v>
      </c>
    </row>
    <row r="87" spans="1:8" ht="78.75" customHeight="1">
      <c r="A87" s="276" t="s">
        <v>62</v>
      </c>
      <c r="B87" s="251" t="s">
        <v>14</v>
      </c>
      <c r="C87" s="106">
        <v>574</v>
      </c>
      <c r="D87" s="108" t="s">
        <v>55</v>
      </c>
      <c r="E87" s="108" t="s">
        <v>80</v>
      </c>
      <c r="F87" s="109">
        <f t="shared" ref="F87:H88" si="1">F88</f>
        <v>5491.6</v>
      </c>
      <c r="G87" s="109">
        <f>G88</f>
        <v>6670</v>
      </c>
      <c r="H87" s="109">
        <f t="shared" si="1"/>
        <v>5343.2</v>
      </c>
    </row>
    <row r="88" spans="1:8" ht="60.75" customHeight="1">
      <c r="A88" s="259" t="s">
        <v>35</v>
      </c>
      <c r="B88" s="255" t="s">
        <v>97</v>
      </c>
      <c r="C88" s="100">
        <v>574</v>
      </c>
      <c r="D88" s="76" t="s">
        <v>55</v>
      </c>
      <c r="E88" s="76" t="s">
        <v>80</v>
      </c>
      <c r="F88" s="77">
        <f>F89+F90</f>
        <v>5491.6</v>
      </c>
      <c r="G88" s="77">
        <f t="shared" si="1"/>
        <v>6670</v>
      </c>
      <c r="H88" s="77">
        <f t="shared" si="1"/>
        <v>5343.2</v>
      </c>
    </row>
    <row r="89" spans="1:8" s="23" customFormat="1" ht="60.75" customHeight="1">
      <c r="A89" s="259" t="s">
        <v>63</v>
      </c>
      <c r="B89" s="255" t="s">
        <v>97</v>
      </c>
      <c r="C89" s="100">
        <v>574</v>
      </c>
      <c r="D89" s="76" t="s">
        <v>55</v>
      </c>
      <c r="E89" s="76" t="s">
        <v>81</v>
      </c>
      <c r="F89" s="281">
        <v>5383.6</v>
      </c>
      <c r="G89" s="281">
        <f>5889.1+560+220.9</f>
        <v>6670</v>
      </c>
      <c r="H89" s="281">
        <v>5343.2</v>
      </c>
    </row>
    <row r="90" spans="1:8" ht="35.25" customHeight="1">
      <c r="A90" s="259" t="s">
        <v>95</v>
      </c>
      <c r="B90" s="255" t="s">
        <v>97</v>
      </c>
      <c r="C90" s="100">
        <v>575</v>
      </c>
      <c r="D90" s="76" t="s">
        <v>55</v>
      </c>
      <c r="E90" s="76" t="s">
        <v>96</v>
      </c>
      <c r="F90" s="281">
        <v>108</v>
      </c>
      <c r="G90" s="281">
        <v>0</v>
      </c>
      <c r="H90" s="281">
        <v>0</v>
      </c>
    </row>
    <row r="91" spans="1:8" ht="63" customHeight="1">
      <c r="A91" s="177"/>
      <c r="B91" s="163"/>
      <c r="C91" s="163"/>
      <c r="D91" s="163"/>
      <c r="E91" s="163"/>
      <c r="F91" s="163"/>
      <c r="G91" s="163"/>
      <c r="H91" s="163"/>
    </row>
    <row r="92" spans="1:8" ht="18.75">
      <c r="A92" s="1"/>
    </row>
  </sheetData>
  <mergeCells count="86">
    <mergeCell ref="G45:G46"/>
    <mergeCell ref="H45:H46"/>
    <mergeCell ref="B47:B48"/>
    <mergeCell ref="C47:C48"/>
    <mergeCell ref="D47:D48"/>
    <mergeCell ref="E47:E48"/>
    <mergeCell ref="F47:F48"/>
    <mergeCell ref="G47:G48"/>
    <mergeCell ref="H47:H48"/>
    <mergeCell ref="B45:B46"/>
    <mergeCell ref="C45:C46"/>
    <mergeCell ref="D45:D46"/>
    <mergeCell ref="E45:E46"/>
    <mergeCell ref="F45:F46"/>
    <mergeCell ref="A36:A38"/>
    <mergeCell ref="A39:A40"/>
    <mergeCell ref="B39:B40"/>
    <mergeCell ref="E39:E40"/>
    <mergeCell ref="F39:F40"/>
    <mergeCell ref="F32:F33"/>
    <mergeCell ref="G32:G33"/>
    <mergeCell ref="H32:H33"/>
    <mergeCell ref="B34:B35"/>
    <mergeCell ref="C34:C35"/>
    <mergeCell ref="D34:D35"/>
    <mergeCell ref="E34:E35"/>
    <mergeCell ref="F34:F35"/>
    <mergeCell ref="G34:G35"/>
    <mergeCell ref="H34:H35"/>
    <mergeCell ref="B30:B31"/>
    <mergeCell ref="B32:B33"/>
    <mergeCell ref="C32:C33"/>
    <mergeCell ref="D32:D33"/>
    <mergeCell ref="E32:E33"/>
    <mergeCell ref="E26:E27"/>
    <mergeCell ref="F26:F27"/>
    <mergeCell ref="G26:G27"/>
    <mergeCell ref="H26:H27"/>
    <mergeCell ref="B28:B29"/>
    <mergeCell ref="C28:C29"/>
    <mergeCell ref="D28:D29"/>
    <mergeCell ref="E28:E29"/>
    <mergeCell ref="F28:F29"/>
    <mergeCell ref="G28:G29"/>
    <mergeCell ref="H28:H29"/>
    <mergeCell ref="G5:H8"/>
    <mergeCell ref="A12:H12"/>
    <mergeCell ref="A14:A15"/>
    <mergeCell ref="B14:B15"/>
    <mergeCell ref="C14:E14"/>
    <mergeCell ref="F14:H14"/>
    <mergeCell ref="B50:B52"/>
    <mergeCell ref="C50:C51"/>
    <mergeCell ref="D50:D51"/>
    <mergeCell ref="E50:E51"/>
    <mergeCell ref="F50:F51"/>
    <mergeCell ref="G50:G51"/>
    <mergeCell ref="H50:H51"/>
    <mergeCell ref="A79:A80"/>
    <mergeCell ref="A82:A83"/>
    <mergeCell ref="A91:H91"/>
    <mergeCell ref="B84:B85"/>
    <mergeCell ref="C84:C85"/>
    <mergeCell ref="D84:D85"/>
    <mergeCell ref="E84:E85"/>
    <mergeCell ref="F84:F85"/>
    <mergeCell ref="G84:G85"/>
    <mergeCell ref="H84:H85"/>
    <mergeCell ref="A10:H10"/>
    <mergeCell ref="A11:H11"/>
    <mergeCell ref="G39:G40"/>
    <mergeCell ref="H39:H40"/>
    <mergeCell ref="B42:B44"/>
    <mergeCell ref="C42:C43"/>
    <mergeCell ref="D42:D43"/>
    <mergeCell ref="E42:E43"/>
    <mergeCell ref="F42:F43"/>
    <mergeCell ref="G42:G43"/>
    <mergeCell ref="H42:H43"/>
    <mergeCell ref="A42:A44"/>
    <mergeCell ref="A18:A19"/>
    <mergeCell ref="A20:A21"/>
    <mergeCell ref="A22:A23"/>
    <mergeCell ref="B26:B27"/>
    <mergeCell ref="C26:C27"/>
    <mergeCell ref="D26:D27"/>
  </mergeCells>
  <phoneticPr fontId="5" type="noConversion"/>
  <pageMargins left="0.7" right="0.7" top="0.75" bottom="0.75" header="0.3" footer="0.3"/>
  <pageSetup paperSize="9" scale="37" fitToHeight="0" orientation="portrait" r:id="rId1"/>
  <rowBreaks count="2" manualBreakCount="2">
    <brk id="66" max="7" man="1"/>
    <brk id="8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9"/>
  <sheetViews>
    <sheetView view="pageBreakPreview" topLeftCell="A2" zoomScale="60" workbookViewId="0">
      <selection activeCell="H2" sqref="H2"/>
    </sheetView>
  </sheetViews>
  <sheetFormatPr defaultRowHeight="15"/>
  <cols>
    <col min="1" max="1" width="45.7109375" customWidth="1"/>
    <col min="2" max="2" width="26.7109375" customWidth="1"/>
    <col min="4" max="4" width="16.42578125" customWidth="1"/>
    <col min="5" max="5" width="18.140625" customWidth="1"/>
    <col min="6" max="6" width="15.7109375" customWidth="1"/>
    <col min="7" max="7" width="15.5703125" customWidth="1"/>
    <col min="8" max="8" width="27.42578125" customWidth="1"/>
    <col min="9" max="9" width="20.140625" customWidth="1"/>
  </cols>
  <sheetData>
    <row r="1" spans="1:8" s="113" customFormat="1" ht="18.75" hidden="1" customHeight="1">
      <c r="F1" s="114" t="s">
        <v>165</v>
      </c>
      <c r="G1" s="114"/>
    </row>
    <row r="2" spans="1:8" s="143" customFormat="1" ht="18.75" customHeight="1">
      <c r="F2" s="114" t="s">
        <v>165</v>
      </c>
      <c r="G2" s="114"/>
    </row>
    <row r="3" spans="1:8" s="113" customFormat="1" ht="18.75">
      <c r="F3" s="187" t="s">
        <v>164</v>
      </c>
      <c r="G3" s="187"/>
      <c r="H3" s="163"/>
    </row>
    <row r="4" spans="1:8" s="113" customFormat="1" ht="18.75">
      <c r="F4" s="187" t="s">
        <v>210</v>
      </c>
      <c r="G4" s="187"/>
      <c r="H4" s="163"/>
    </row>
    <row r="5" spans="1:8" s="113" customFormat="1"/>
    <row r="6" spans="1:8" ht="18.75">
      <c r="A6" s="160" t="s">
        <v>93</v>
      </c>
      <c r="B6" s="190"/>
      <c r="C6" s="190"/>
      <c r="D6" s="190"/>
      <c r="E6" s="190"/>
      <c r="F6" s="190"/>
      <c r="G6" s="190"/>
      <c r="H6" s="190"/>
    </row>
    <row r="7" spans="1:8" ht="18.75">
      <c r="A7" s="160" t="s">
        <v>91</v>
      </c>
      <c r="B7" s="190"/>
      <c r="C7" s="190"/>
      <c r="D7" s="190"/>
      <c r="E7" s="190"/>
      <c r="F7" s="190"/>
      <c r="G7" s="190"/>
      <c r="H7" s="190"/>
    </row>
    <row r="8" spans="1:8" ht="9.75" customHeight="1">
      <c r="A8" s="160" t="s">
        <v>90</v>
      </c>
      <c r="B8" s="190"/>
      <c r="C8" s="190"/>
      <c r="D8" s="190"/>
      <c r="E8" s="190"/>
      <c r="F8" s="190"/>
      <c r="G8" s="190"/>
      <c r="H8" s="190"/>
    </row>
    <row r="9" spans="1:8" ht="12" customHeight="1">
      <c r="A9" s="190"/>
      <c r="B9" s="190"/>
      <c r="C9" s="190"/>
      <c r="D9" s="190"/>
      <c r="E9" s="190"/>
      <c r="F9" s="190"/>
      <c r="G9" s="190"/>
      <c r="H9" s="190"/>
    </row>
    <row r="10" spans="1:8" ht="18.75">
      <c r="A10" s="1"/>
    </row>
    <row r="11" spans="1:8" ht="18.75">
      <c r="A11" s="1"/>
    </row>
    <row r="12" spans="1:8" ht="18.75">
      <c r="A12" s="162" t="s">
        <v>1</v>
      </c>
      <c r="B12" s="163"/>
      <c r="C12" s="163"/>
      <c r="D12" s="163"/>
      <c r="E12" s="163"/>
      <c r="F12" s="163"/>
      <c r="G12" s="163"/>
      <c r="H12" s="163"/>
    </row>
    <row r="13" spans="1:8" ht="18.75">
      <c r="A13" s="162" t="s">
        <v>39</v>
      </c>
      <c r="B13" s="163"/>
      <c r="C13" s="163"/>
      <c r="D13" s="163"/>
      <c r="E13" s="163"/>
      <c r="F13" s="163"/>
      <c r="G13" s="163"/>
      <c r="H13" s="163"/>
    </row>
    <row r="14" spans="1:8" ht="18.75">
      <c r="A14" s="162" t="s">
        <v>40</v>
      </c>
      <c r="B14" s="163"/>
      <c r="C14" s="163"/>
      <c r="D14" s="163"/>
      <c r="E14" s="163"/>
      <c r="F14" s="163"/>
      <c r="G14" s="163"/>
      <c r="H14" s="163"/>
    </row>
    <row r="15" spans="1:8" ht="19.5" thickBot="1">
      <c r="A15" s="2"/>
    </row>
    <row r="16" spans="1:8" ht="35.25" customHeight="1" thickBot="1">
      <c r="A16" s="156" t="s">
        <v>3</v>
      </c>
      <c r="B16" s="156" t="s">
        <v>4</v>
      </c>
      <c r="C16" s="213" t="s">
        <v>5</v>
      </c>
      <c r="D16" s="214"/>
      <c r="E16" s="215"/>
      <c r="F16" s="213" t="s">
        <v>6</v>
      </c>
      <c r="G16" s="214"/>
      <c r="H16" s="215"/>
    </row>
    <row r="17" spans="1:8" ht="46.5" customHeight="1" thickBot="1">
      <c r="A17" s="158"/>
      <c r="B17" s="158"/>
      <c r="C17" s="9" t="s">
        <v>7</v>
      </c>
      <c r="D17" s="9" t="s">
        <v>8</v>
      </c>
      <c r="E17" s="9" t="s">
        <v>9</v>
      </c>
      <c r="F17" s="9">
        <v>2018</v>
      </c>
      <c r="G17" s="9">
        <v>2019</v>
      </c>
      <c r="H17" s="9">
        <v>2020</v>
      </c>
    </row>
    <row r="18" spans="1:8" ht="30.75" customHeight="1" thickBot="1">
      <c r="A18" s="10">
        <v>1</v>
      </c>
      <c r="B18" s="9">
        <v>2</v>
      </c>
      <c r="C18" s="9">
        <v>3</v>
      </c>
      <c r="D18" s="9">
        <v>4</v>
      </c>
      <c r="E18" s="9">
        <v>5</v>
      </c>
      <c r="F18" s="9">
        <v>7</v>
      </c>
      <c r="G18" s="9">
        <v>8</v>
      </c>
      <c r="H18" s="9">
        <v>9</v>
      </c>
    </row>
    <row r="19" spans="1:8" ht="56.25" customHeight="1" thickBot="1">
      <c r="A19" s="164" t="s">
        <v>10</v>
      </c>
      <c r="B19" s="60" t="s">
        <v>11</v>
      </c>
      <c r="C19" s="12">
        <v>574</v>
      </c>
      <c r="D19" s="61" t="s">
        <v>41</v>
      </c>
      <c r="E19" s="52" t="s">
        <v>66</v>
      </c>
      <c r="F19" s="34">
        <f>F21+F40+F81</f>
        <v>256321.16999999998</v>
      </c>
      <c r="G19" s="53">
        <f>G21+G40+G81</f>
        <v>260539.40150000004</v>
      </c>
      <c r="H19" s="53">
        <f>H21+H40+H81</f>
        <v>240526.40000000002</v>
      </c>
    </row>
    <row r="20" spans="1:8" ht="189.75" customHeight="1" thickBot="1">
      <c r="A20" s="165"/>
      <c r="B20" s="60" t="s">
        <v>133</v>
      </c>
      <c r="C20" s="12">
        <v>574</v>
      </c>
      <c r="D20" s="61" t="s">
        <v>41</v>
      </c>
      <c r="E20" s="52" t="s">
        <v>66</v>
      </c>
      <c r="F20" s="34">
        <f>F21+F40+F81</f>
        <v>256321.16999999998</v>
      </c>
      <c r="G20" s="34">
        <f>G21+G40+G81</f>
        <v>260539.40150000004</v>
      </c>
      <c r="H20" s="34">
        <f>H21+H40+H81</f>
        <v>240526.40000000002</v>
      </c>
    </row>
    <row r="21" spans="1:8" ht="27" customHeight="1">
      <c r="A21" s="154" t="s">
        <v>12</v>
      </c>
      <c r="B21" s="198" t="s">
        <v>11</v>
      </c>
      <c r="C21" s="201">
        <v>574</v>
      </c>
      <c r="D21" s="191" t="s">
        <v>82</v>
      </c>
      <c r="E21" s="191" t="s">
        <v>67</v>
      </c>
      <c r="F21" s="193">
        <f>F24</f>
        <v>79652.639999999999</v>
      </c>
      <c r="G21" s="193">
        <f>G24</f>
        <v>72769.900000000009</v>
      </c>
      <c r="H21" s="193">
        <f>H24</f>
        <v>72881.2</v>
      </c>
    </row>
    <row r="22" spans="1:8" ht="24" customHeight="1">
      <c r="A22" s="197"/>
      <c r="B22" s="199"/>
      <c r="C22" s="202"/>
      <c r="D22" s="211"/>
      <c r="E22" s="204"/>
      <c r="F22" s="196"/>
      <c r="G22" s="196"/>
      <c r="H22" s="196"/>
    </row>
    <row r="23" spans="1:8" ht="21" customHeight="1" thickBot="1">
      <c r="A23" s="197"/>
      <c r="B23" s="200"/>
      <c r="C23" s="203"/>
      <c r="D23" s="212"/>
      <c r="E23" s="192"/>
      <c r="F23" s="194"/>
      <c r="G23" s="194"/>
      <c r="H23" s="194"/>
    </row>
    <row r="24" spans="1:8" ht="68.25" customHeight="1" thickBot="1">
      <c r="A24" s="155"/>
      <c r="B24" s="6" t="s">
        <v>97</v>
      </c>
      <c r="C24" s="3">
        <v>574</v>
      </c>
      <c r="D24" s="15" t="s">
        <v>82</v>
      </c>
      <c r="E24" s="21" t="s">
        <v>67</v>
      </c>
      <c r="F24" s="54">
        <f>F25</f>
        <v>79652.639999999999</v>
      </c>
      <c r="G24" s="54">
        <f t="shared" ref="G24:H24" si="0">G25</f>
        <v>72769.900000000009</v>
      </c>
      <c r="H24" s="54">
        <f t="shared" si="0"/>
        <v>72881.2</v>
      </c>
    </row>
    <row r="25" spans="1:8" ht="110.25" customHeight="1" thickBot="1">
      <c r="A25" s="70" t="s">
        <v>206</v>
      </c>
      <c r="B25" s="14" t="s">
        <v>97</v>
      </c>
      <c r="C25" s="38">
        <v>574</v>
      </c>
      <c r="D25" s="15" t="s">
        <v>82</v>
      </c>
      <c r="E25" s="78" t="s">
        <v>127</v>
      </c>
      <c r="F25" s="74">
        <f>F27</f>
        <v>79652.639999999999</v>
      </c>
      <c r="G25" s="74">
        <f t="shared" ref="G25:H25" si="1">G27</f>
        <v>72769.900000000009</v>
      </c>
      <c r="H25" s="74">
        <f t="shared" si="1"/>
        <v>72881.2</v>
      </c>
    </row>
    <row r="26" spans="1:8" s="46" customFormat="1" ht="19.5" customHeight="1" thickBot="1">
      <c r="A26" s="51" t="s">
        <v>124</v>
      </c>
      <c r="B26" s="14"/>
      <c r="C26" s="82"/>
      <c r="D26" s="15"/>
      <c r="E26" s="78"/>
      <c r="F26" s="37"/>
      <c r="G26" s="37"/>
      <c r="H26" s="37"/>
    </row>
    <row r="27" spans="1:8" s="46" customFormat="1" ht="102" customHeight="1" thickBot="1">
      <c r="A27" s="51" t="s">
        <v>207</v>
      </c>
      <c r="B27" s="11" t="s">
        <v>97</v>
      </c>
      <c r="C27" s="3">
        <v>574</v>
      </c>
      <c r="D27" s="15" t="s">
        <v>82</v>
      </c>
      <c r="E27" s="80" t="s">
        <v>84</v>
      </c>
      <c r="F27" s="37">
        <f>F29+F30+F32</f>
        <v>79652.639999999999</v>
      </c>
      <c r="G27" s="37">
        <f>G29+G30+G32+G35</f>
        <v>72769.900000000009</v>
      </c>
      <c r="H27" s="37">
        <f>H29+H30+H32</f>
        <v>72881.2</v>
      </c>
    </row>
    <row r="28" spans="1:8" s="46" customFormat="1" ht="27" customHeight="1">
      <c r="A28" s="41" t="s">
        <v>122</v>
      </c>
      <c r="B28" s="43"/>
      <c r="C28" s="44"/>
      <c r="D28" s="45"/>
      <c r="E28" s="75"/>
      <c r="F28" s="55"/>
      <c r="G28" s="56"/>
      <c r="H28" s="56"/>
    </row>
    <row r="29" spans="1:8" ht="140.25" customHeight="1" thickBot="1">
      <c r="A29" s="48" t="s">
        <v>128</v>
      </c>
      <c r="B29" s="42"/>
      <c r="C29" s="39"/>
      <c r="D29" s="15" t="s">
        <v>131</v>
      </c>
      <c r="E29" s="81" t="s">
        <v>116</v>
      </c>
      <c r="F29" s="37">
        <f>69461.14+5621.6+195+103.9</f>
        <v>75381.64</v>
      </c>
      <c r="G29" s="40">
        <f>62751.7+103.9+5816.7+195.3</f>
        <v>68867.600000000006</v>
      </c>
      <c r="H29" s="40">
        <f>67649.3+103.9</f>
        <v>67753.2</v>
      </c>
    </row>
    <row r="30" spans="1:8" ht="20.25" customHeight="1">
      <c r="A30" s="7"/>
      <c r="B30" s="168" t="s">
        <v>97</v>
      </c>
      <c r="C30" s="156">
        <v>574</v>
      </c>
      <c r="D30" s="216">
        <v>1004</v>
      </c>
      <c r="E30" s="157" t="s">
        <v>116</v>
      </c>
      <c r="F30" s="178">
        <f>4032.6-408.6</f>
        <v>3624</v>
      </c>
      <c r="G30" s="152">
        <f>3136.7-789.4</f>
        <v>2347.2999999999997</v>
      </c>
      <c r="H30" s="152">
        <v>4368.2</v>
      </c>
    </row>
    <row r="31" spans="1:8" ht="111.75" customHeight="1" thickBot="1">
      <c r="A31" s="59" t="s">
        <v>129</v>
      </c>
      <c r="B31" s="169"/>
      <c r="C31" s="158"/>
      <c r="D31" s="217"/>
      <c r="E31" s="159"/>
      <c r="F31" s="179"/>
      <c r="G31" s="153"/>
      <c r="H31" s="153"/>
    </row>
    <row r="32" spans="1:8" ht="23.25" customHeight="1">
      <c r="A32" s="29"/>
      <c r="B32" s="168" t="s">
        <v>97</v>
      </c>
      <c r="C32" s="156">
        <v>574</v>
      </c>
      <c r="D32" s="157" t="s">
        <v>53</v>
      </c>
      <c r="E32" s="157" t="s">
        <v>84</v>
      </c>
      <c r="F32" s="178">
        <f>668.5-21.5</f>
        <v>647</v>
      </c>
      <c r="G32" s="152">
        <v>680</v>
      </c>
      <c r="H32" s="152">
        <v>759.8</v>
      </c>
    </row>
    <row r="33" spans="1:8" s="138" customFormat="1" ht="23.25" customHeight="1">
      <c r="A33" s="137"/>
      <c r="B33" s="205"/>
      <c r="C33" s="181"/>
      <c r="D33" s="206"/>
      <c r="E33" s="206"/>
      <c r="F33" s="207"/>
      <c r="G33" s="195"/>
      <c r="H33" s="195"/>
    </row>
    <row r="34" spans="1:8" ht="95.25" customHeight="1" thickBot="1">
      <c r="A34" s="48" t="s">
        <v>130</v>
      </c>
      <c r="B34" s="205"/>
      <c r="C34" s="181"/>
      <c r="D34" s="206"/>
      <c r="E34" s="206"/>
      <c r="F34" s="207"/>
      <c r="G34" s="195"/>
      <c r="H34" s="195"/>
    </row>
    <row r="35" spans="1:8" s="138" customFormat="1" ht="95.25" customHeight="1" thickBot="1">
      <c r="A35" s="51" t="s">
        <v>208</v>
      </c>
      <c r="B35" s="71" t="s">
        <v>97</v>
      </c>
      <c r="C35" s="140">
        <v>574</v>
      </c>
      <c r="D35" s="141" t="s">
        <v>53</v>
      </c>
      <c r="E35" s="141" t="s">
        <v>84</v>
      </c>
      <c r="F35" s="74">
        <v>0</v>
      </c>
      <c r="G35" s="142">
        <v>875</v>
      </c>
      <c r="H35" s="142">
        <v>0</v>
      </c>
    </row>
    <row r="36" spans="1:8" s="127" customFormat="1" ht="33" customHeight="1">
      <c r="A36" s="126" t="s">
        <v>18</v>
      </c>
      <c r="B36" s="154" t="s">
        <v>97</v>
      </c>
      <c r="C36" s="156">
        <v>574</v>
      </c>
      <c r="D36" s="157" t="s">
        <v>53</v>
      </c>
      <c r="E36" s="157" t="s">
        <v>71</v>
      </c>
      <c r="F36" s="152">
        <v>0</v>
      </c>
      <c r="G36" s="152">
        <v>0</v>
      </c>
      <c r="H36" s="152">
        <f>H38+H39</f>
        <v>1020</v>
      </c>
    </row>
    <row r="37" spans="1:8" s="127" customFormat="1" ht="75.75" customHeight="1" thickBot="1">
      <c r="A37" s="128" t="s">
        <v>194</v>
      </c>
      <c r="B37" s="155"/>
      <c r="C37" s="158"/>
      <c r="D37" s="159"/>
      <c r="E37" s="159"/>
      <c r="F37" s="153"/>
      <c r="G37" s="153"/>
      <c r="H37" s="153"/>
    </row>
    <row r="38" spans="1:8" s="127" customFormat="1" ht="170.25" customHeight="1">
      <c r="A38" s="130" t="s">
        <v>197</v>
      </c>
      <c r="B38" s="154" t="s">
        <v>97</v>
      </c>
      <c r="C38" s="100">
        <v>620</v>
      </c>
      <c r="D38" s="76" t="s">
        <v>53</v>
      </c>
      <c r="E38" s="76" t="s">
        <v>196</v>
      </c>
      <c r="F38" s="131">
        <v>0</v>
      </c>
      <c r="G38" s="77">
        <v>0</v>
      </c>
      <c r="H38" s="77">
        <v>557.79999999999995</v>
      </c>
    </row>
    <row r="39" spans="1:8" s="127" customFormat="1" ht="170.25" customHeight="1" thickBot="1">
      <c r="A39" s="130" t="s">
        <v>195</v>
      </c>
      <c r="B39" s="155"/>
      <c r="C39" s="100">
        <v>620</v>
      </c>
      <c r="D39" s="76" t="s">
        <v>53</v>
      </c>
      <c r="E39" s="76" t="s">
        <v>196</v>
      </c>
      <c r="F39" s="131">
        <v>0</v>
      </c>
      <c r="G39" s="132">
        <v>0</v>
      </c>
      <c r="H39" s="132">
        <v>462.2</v>
      </c>
    </row>
    <row r="40" spans="1:8" s="127" customFormat="1" ht="170.25" customHeight="1">
      <c r="A40" s="166" t="s">
        <v>42</v>
      </c>
      <c r="B40" s="164" t="s">
        <v>11</v>
      </c>
      <c r="C40" s="170">
        <v>574</v>
      </c>
      <c r="D40" s="76" t="s">
        <v>53</v>
      </c>
      <c r="E40" s="191" t="s">
        <v>72</v>
      </c>
      <c r="F40" s="193">
        <f>F42</f>
        <v>168795.67</v>
      </c>
      <c r="G40" s="193">
        <f>G42</f>
        <v>179885.00150000001</v>
      </c>
      <c r="H40" s="193">
        <f>H42</f>
        <v>159761.5</v>
      </c>
    </row>
    <row r="41" spans="1:8" ht="28.5" customHeight="1" thickBot="1">
      <c r="A41" s="167"/>
      <c r="B41" s="165"/>
      <c r="C41" s="171"/>
      <c r="D41" s="62">
        <v>1003</v>
      </c>
      <c r="E41" s="192"/>
      <c r="F41" s="194"/>
      <c r="G41" s="194"/>
      <c r="H41" s="194"/>
    </row>
    <row r="42" spans="1:8" ht="63.75" customHeight="1" thickBot="1">
      <c r="A42" s="180"/>
      <c r="B42" s="14" t="s">
        <v>97</v>
      </c>
      <c r="C42" s="3">
        <v>574</v>
      </c>
      <c r="D42" s="15" t="s">
        <v>57</v>
      </c>
      <c r="E42" s="21" t="s">
        <v>72</v>
      </c>
      <c r="F42" s="30">
        <f>F70+F79+F71+F72+F74+F76</f>
        <v>168795.67</v>
      </c>
      <c r="G42" s="30">
        <f>G70+G79+G71+G72+G74+G43</f>
        <v>179885.00150000001</v>
      </c>
      <c r="H42" s="30">
        <f>H70+H79+H71+H72+H74</f>
        <v>159761.5</v>
      </c>
    </row>
    <row r="43" spans="1:8" s="28" customFormat="1" ht="85.5" customHeight="1" thickBot="1">
      <c r="A43" s="63" t="s">
        <v>134</v>
      </c>
      <c r="B43" s="14" t="s">
        <v>104</v>
      </c>
      <c r="C43" s="3">
        <v>574</v>
      </c>
      <c r="D43" s="16" t="s">
        <v>54</v>
      </c>
      <c r="E43" s="16" t="s">
        <v>74</v>
      </c>
      <c r="F43" s="31"/>
      <c r="G43" s="31">
        <f>G44</f>
        <v>18823.601500000004</v>
      </c>
      <c r="H43" s="31" t="e">
        <f>H44</f>
        <v>#REF!</v>
      </c>
    </row>
    <row r="44" spans="1:8" s="28" customFormat="1" ht="128.25" customHeight="1" thickBot="1">
      <c r="A44" s="47" t="s">
        <v>187</v>
      </c>
      <c r="B44" s="11" t="s">
        <v>104</v>
      </c>
      <c r="C44" s="9">
        <v>574</v>
      </c>
      <c r="D44" s="16" t="s">
        <v>54</v>
      </c>
      <c r="E44" s="24" t="s">
        <v>100</v>
      </c>
      <c r="F44" s="33">
        <v>0</v>
      </c>
      <c r="G44" s="31">
        <f>7526.0115+4398.93+8313.51-1414.85</f>
        <v>18823.601500000004</v>
      </c>
      <c r="H44" s="31" t="e">
        <f>H56+H57+#REF!+H58+H59+J63+H65+H66</f>
        <v>#REF!</v>
      </c>
    </row>
    <row r="45" spans="1:8" s="123" customFormat="1" ht="128.25" customHeight="1" thickBot="1">
      <c r="A45" s="117" t="s">
        <v>171</v>
      </c>
      <c r="B45" s="11" t="s">
        <v>104</v>
      </c>
      <c r="C45" s="9">
        <v>574</v>
      </c>
      <c r="D45" s="16" t="s">
        <v>54</v>
      </c>
      <c r="E45" s="24" t="s">
        <v>100</v>
      </c>
      <c r="F45" s="33"/>
      <c r="G45" s="31">
        <v>1878.4633899999999</v>
      </c>
      <c r="H45" s="31"/>
    </row>
    <row r="46" spans="1:8" s="123" customFormat="1" ht="128.25" customHeight="1" thickBot="1">
      <c r="A46" s="117" t="s">
        <v>172</v>
      </c>
      <c r="B46" s="11" t="s">
        <v>104</v>
      </c>
      <c r="C46" s="9">
        <v>574</v>
      </c>
      <c r="D46" s="16" t="s">
        <v>54</v>
      </c>
      <c r="E46" s="24" t="s">
        <v>100</v>
      </c>
      <c r="F46" s="33"/>
      <c r="G46" s="31">
        <v>671.50009</v>
      </c>
      <c r="H46" s="31"/>
    </row>
    <row r="47" spans="1:8" s="123" customFormat="1" ht="128.25" customHeight="1" thickBot="1">
      <c r="A47" s="117" t="s">
        <v>173</v>
      </c>
      <c r="B47" s="11" t="s">
        <v>104</v>
      </c>
      <c r="C47" s="9">
        <v>574</v>
      </c>
      <c r="D47" s="16" t="s">
        <v>54</v>
      </c>
      <c r="E47" s="24"/>
      <c r="F47" s="33"/>
      <c r="G47" s="31">
        <v>374.97300000000001</v>
      </c>
      <c r="H47" s="31"/>
    </row>
    <row r="48" spans="1:8" s="123" customFormat="1" ht="128.25" customHeight="1" thickBot="1">
      <c r="A48" s="117" t="s">
        <v>174</v>
      </c>
      <c r="B48" s="11" t="s">
        <v>104</v>
      </c>
      <c r="C48" s="9">
        <v>574</v>
      </c>
      <c r="D48" s="16" t="s">
        <v>54</v>
      </c>
      <c r="E48" s="24"/>
      <c r="F48" s="33"/>
      <c r="G48" s="31" t="s">
        <v>189</v>
      </c>
      <c r="H48" s="31"/>
    </row>
    <row r="49" spans="1:8" s="123" customFormat="1" ht="128.25" customHeight="1" thickBot="1">
      <c r="A49" s="117" t="s">
        <v>175</v>
      </c>
      <c r="B49" s="11" t="s">
        <v>104</v>
      </c>
      <c r="C49" s="9">
        <v>574</v>
      </c>
      <c r="D49" s="16" t="s">
        <v>54</v>
      </c>
      <c r="E49" s="24"/>
      <c r="F49" s="33"/>
      <c r="G49" s="31">
        <v>860.48235</v>
      </c>
      <c r="H49" s="31"/>
    </row>
    <row r="50" spans="1:8" s="123" customFormat="1" ht="128.25" customHeight="1" thickBot="1">
      <c r="A50" s="117" t="s">
        <v>176</v>
      </c>
      <c r="B50" s="11" t="s">
        <v>104</v>
      </c>
      <c r="C50" s="9">
        <v>574</v>
      </c>
      <c r="D50" s="16"/>
      <c r="E50" s="24"/>
      <c r="F50" s="33"/>
      <c r="G50" s="31" t="s">
        <v>190</v>
      </c>
      <c r="H50" s="31"/>
    </row>
    <row r="51" spans="1:8" s="123" customFormat="1" ht="128.25" customHeight="1" thickBot="1">
      <c r="A51" s="117" t="s">
        <v>177</v>
      </c>
      <c r="B51" s="11" t="s">
        <v>104</v>
      </c>
      <c r="C51" s="9">
        <v>574</v>
      </c>
      <c r="D51" s="16"/>
      <c r="E51" s="24"/>
      <c r="F51" s="33"/>
      <c r="G51" s="31" t="s">
        <v>191</v>
      </c>
      <c r="H51" s="31"/>
    </row>
    <row r="52" spans="1:8" s="123" customFormat="1" ht="128.25" customHeight="1" thickBot="1">
      <c r="A52" s="117" t="s">
        <v>178</v>
      </c>
      <c r="B52" s="11" t="s">
        <v>104</v>
      </c>
      <c r="C52" s="9">
        <v>574</v>
      </c>
      <c r="D52" s="16"/>
      <c r="E52" s="24"/>
      <c r="F52" s="33"/>
      <c r="G52" s="31" t="s">
        <v>192</v>
      </c>
      <c r="H52" s="31"/>
    </row>
    <row r="53" spans="1:8" s="123" customFormat="1" ht="128.25" customHeight="1" thickBot="1">
      <c r="A53" s="117" t="s">
        <v>179</v>
      </c>
      <c r="B53" s="11" t="s">
        <v>104</v>
      </c>
      <c r="C53" s="9">
        <v>574</v>
      </c>
      <c r="D53" s="16"/>
      <c r="E53" s="24"/>
      <c r="F53" s="33"/>
      <c r="G53" s="31">
        <v>329.78519999999997</v>
      </c>
      <c r="H53" s="31"/>
    </row>
    <row r="54" spans="1:8" s="123" customFormat="1" ht="128.25" customHeight="1" thickBot="1">
      <c r="A54" s="117" t="s">
        <v>180</v>
      </c>
      <c r="B54" s="11" t="s">
        <v>104</v>
      </c>
      <c r="C54" s="9">
        <v>574</v>
      </c>
      <c r="D54" s="16"/>
      <c r="E54" s="24"/>
      <c r="F54" s="33"/>
      <c r="G54" s="31">
        <v>709.28796</v>
      </c>
      <c r="H54" s="31"/>
    </row>
    <row r="55" spans="1:8" s="123" customFormat="1" ht="128.25" customHeight="1" thickBot="1">
      <c r="A55" s="117" t="s">
        <v>181</v>
      </c>
      <c r="B55" s="11" t="s">
        <v>104</v>
      </c>
      <c r="C55" s="9">
        <v>574</v>
      </c>
      <c r="D55" s="16"/>
      <c r="E55" s="24"/>
      <c r="F55" s="33"/>
      <c r="G55" s="31">
        <v>2285.5953300000001</v>
      </c>
      <c r="H55" s="31"/>
    </row>
    <row r="56" spans="1:8" s="134" customFormat="1" ht="113.25" thickBot="1">
      <c r="A56" s="133" t="s">
        <v>199</v>
      </c>
      <c r="B56" s="11" t="s">
        <v>104</v>
      </c>
      <c r="C56" s="100">
        <v>620</v>
      </c>
      <c r="D56" s="76" t="s">
        <v>54</v>
      </c>
      <c r="E56" s="76" t="s">
        <v>200</v>
      </c>
      <c r="F56" s="131">
        <v>0</v>
      </c>
      <c r="G56" s="77">
        <v>0</v>
      </c>
      <c r="H56" s="77">
        <v>1738.57</v>
      </c>
    </row>
    <row r="57" spans="1:8" s="134" customFormat="1" ht="94.5" thickBot="1">
      <c r="A57" s="133" t="s">
        <v>201</v>
      </c>
      <c r="B57" s="11" t="s">
        <v>104</v>
      </c>
      <c r="C57" s="100">
        <v>620</v>
      </c>
      <c r="D57" s="76" t="s">
        <v>54</v>
      </c>
      <c r="E57" s="76" t="s">
        <v>200</v>
      </c>
      <c r="F57" s="131">
        <v>0</v>
      </c>
      <c r="G57" s="77">
        <v>0</v>
      </c>
      <c r="H57" s="77">
        <v>929.33</v>
      </c>
    </row>
    <row r="58" spans="1:8" s="134" customFormat="1" ht="75.75" thickBot="1">
      <c r="A58" s="133" t="s">
        <v>204</v>
      </c>
      <c r="B58" s="11" t="s">
        <v>104</v>
      </c>
      <c r="C58" s="100">
        <v>620</v>
      </c>
      <c r="D58" s="76" t="s">
        <v>54</v>
      </c>
      <c r="E58" s="76" t="s">
        <v>200</v>
      </c>
      <c r="F58" s="131">
        <v>0</v>
      </c>
      <c r="G58" s="77">
        <v>0</v>
      </c>
      <c r="H58" s="77">
        <v>507.58</v>
      </c>
    </row>
    <row r="59" spans="1:8" s="134" customFormat="1" ht="113.25" thickBot="1">
      <c r="A59" s="133" t="s">
        <v>205</v>
      </c>
      <c r="B59" s="11" t="s">
        <v>104</v>
      </c>
      <c r="C59" s="100">
        <v>620</v>
      </c>
      <c r="D59" s="76" t="s">
        <v>54</v>
      </c>
      <c r="E59" s="76" t="s">
        <v>200</v>
      </c>
      <c r="F59" s="131">
        <v>0</v>
      </c>
      <c r="G59" s="77">
        <v>0</v>
      </c>
      <c r="H59" s="77">
        <v>750</v>
      </c>
    </row>
    <row r="60" spans="1:8" s="123" customFormat="1" ht="128.25" customHeight="1" thickBot="1">
      <c r="A60" s="117" t="s">
        <v>182</v>
      </c>
      <c r="B60" s="11" t="s">
        <v>104</v>
      </c>
      <c r="C60" s="9">
        <v>574</v>
      </c>
      <c r="D60" s="16"/>
      <c r="E60" s="24"/>
      <c r="F60" s="33"/>
      <c r="G60" s="125" t="s">
        <v>193</v>
      </c>
      <c r="H60" s="31"/>
    </row>
    <row r="61" spans="1:8" s="123" customFormat="1" ht="128.25" customHeight="1" thickBot="1">
      <c r="A61" s="117" t="s">
        <v>183</v>
      </c>
      <c r="B61" s="11" t="s">
        <v>104</v>
      </c>
      <c r="C61" s="9">
        <v>574</v>
      </c>
      <c r="D61" s="16"/>
      <c r="E61" s="24"/>
      <c r="F61" s="33"/>
      <c r="G61" s="31"/>
      <c r="H61" s="31"/>
    </row>
    <row r="62" spans="1:8" s="123" customFormat="1" ht="128.25" customHeight="1" thickBot="1">
      <c r="A62" s="117" t="s">
        <v>184</v>
      </c>
      <c r="B62" s="11" t="s">
        <v>104</v>
      </c>
      <c r="C62" s="9">
        <v>574</v>
      </c>
      <c r="D62" s="16"/>
      <c r="E62" s="24"/>
      <c r="F62" s="33"/>
      <c r="G62" s="31" t="s">
        <v>188</v>
      </c>
      <c r="H62" s="31"/>
    </row>
    <row r="63" spans="1:8" s="123" customFormat="1" ht="128.25" customHeight="1" thickBot="1">
      <c r="A63" s="117" t="s">
        <v>185</v>
      </c>
      <c r="B63" s="11" t="s">
        <v>104</v>
      </c>
      <c r="C63" s="9">
        <v>574</v>
      </c>
      <c r="D63" s="16"/>
      <c r="E63" s="24"/>
      <c r="F63" s="33"/>
      <c r="G63" s="31" t="s">
        <v>188</v>
      </c>
      <c r="H63" s="31"/>
    </row>
    <row r="64" spans="1:8" s="123" customFormat="1" ht="128.25" customHeight="1" thickBot="1">
      <c r="A64" s="117" t="s">
        <v>186</v>
      </c>
      <c r="B64" s="11" t="s">
        <v>104</v>
      </c>
      <c r="C64" s="9">
        <v>574</v>
      </c>
      <c r="D64" s="16"/>
      <c r="E64" s="24"/>
      <c r="F64" s="33"/>
      <c r="G64" s="31">
        <v>1530</v>
      </c>
      <c r="H64" s="31"/>
    </row>
    <row r="65" spans="1:8" s="134" customFormat="1" ht="75">
      <c r="A65" s="133" t="s">
        <v>202</v>
      </c>
      <c r="B65" s="100"/>
      <c r="C65" s="100">
        <v>620</v>
      </c>
      <c r="D65" s="76" t="s">
        <v>54</v>
      </c>
      <c r="E65" s="76" t="s">
        <v>200</v>
      </c>
      <c r="F65" s="131">
        <v>0</v>
      </c>
      <c r="G65" s="77">
        <v>0</v>
      </c>
      <c r="H65" s="77">
        <v>1612.5</v>
      </c>
    </row>
    <row r="66" spans="1:8" s="134" customFormat="1" ht="57" thickBot="1">
      <c r="A66" s="133" t="s">
        <v>203</v>
      </c>
      <c r="B66" s="100"/>
      <c r="C66" s="100">
        <v>620</v>
      </c>
      <c r="D66" s="76" t="s">
        <v>54</v>
      </c>
      <c r="E66" s="76" t="s">
        <v>200</v>
      </c>
      <c r="F66" s="131">
        <v>0</v>
      </c>
      <c r="G66" s="77">
        <v>0</v>
      </c>
      <c r="H66" s="77">
        <v>1050</v>
      </c>
    </row>
    <row r="67" spans="1:8" s="123" customFormat="1" ht="118.5" customHeight="1" thickBot="1">
      <c r="A67" s="70" t="s">
        <v>125</v>
      </c>
      <c r="B67" s="14" t="s">
        <v>97</v>
      </c>
      <c r="C67" s="9">
        <v>574</v>
      </c>
      <c r="D67" s="16" t="s">
        <v>54</v>
      </c>
      <c r="E67" s="16" t="s">
        <v>120</v>
      </c>
      <c r="F67" s="31">
        <f>F68</f>
        <v>163718.27000000002</v>
      </c>
      <c r="G67" s="31">
        <f t="shared" ref="G67:H67" si="2">G68</f>
        <v>156487.59</v>
      </c>
      <c r="H67" s="31">
        <f t="shared" si="2"/>
        <v>154684.09999999998</v>
      </c>
    </row>
    <row r="68" spans="1:8" s="123" customFormat="1" ht="101.25" customHeight="1" thickBot="1">
      <c r="A68" s="51" t="s">
        <v>123</v>
      </c>
      <c r="B68" s="11" t="s">
        <v>97</v>
      </c>
      <c r="C68" s="3">
        <v>574</v>
      </c>
      <c r="D68" s="16" t="s">
        <v>54</v>
      </c>
      <c r="E68" s="16" t="s">
        <v>85</v>
      </c>
      <c r="F68" s="31">
        <f>F70+F71+F72+F74+F76</f>
        <v>163718.27000000002</v>
      </c>
      <c r="G68" s="31">
        <f>G70+G71+G72+G74+G76+G78+G77</f>
        <v>156487.59</v>
      </c>
      <c r="H68" s="31">
        <f t="shared" ref="H68" si="3">H70+H71+H72+H74+H76</f>
        <v>154684.09999999998</v>
      </c>
    </row>
    <row r="69" spans="1:8" s="123" customFormat="1" ht="27" customHeight="1" thickBot="1">
      <c r="A69" s="121" t="s">
        <v>122</v>
      </c>
      <c r="B69" s="11"/>
      <c r="C69" s="3"/>
      <c r="D69" s="16"/>
      <c r="E69" s="16"/>
      <c r="F69" s="31"/>
      <c r="G69" s="31"/>
      <c r="H69" s="31"/>
    </row>
    <row r="70" spans="1:8" s="123" customFormat="1" ht="156.75" customHeight="1" thickBot="1">
      <c r="A70" s="121" t="s">
        <v>119</v>
      </c>
      <c r="B70" s="11" t="s">
        <v>97</v>
      </c>
      <c r="C70" s="9">
        <v>574</v>
      </c>
      <c r="D70" s="16" t="s">
        <v>54</v>
      </c>
      <c r="E70" s="16" t="s">
        <v>85</v>
      </c>
      <c r="F70" s="33">
        <f>127808.5+10720.3+689+200-195</f>
        <v>139222.79999999999</v>
      </c>
      <c r="G70" s="31">
        <f>119806.4+10448.5-841.4</f>
        <v>129413.5</v>
      </c>
      <c r="H70" s="57">
        <v>127378.8</v>
      </c>
    </row>
    <row r="71" spans="1:8" s="123" customFormat="1" ht="99.75" customHeight="1" thickBot="1">
      <c r="A71" s="51" t="s">
        <v>43</v>
      </c>
      <c r="B71" s="71" t="s">
        <v>97</v>
      </c>
      <c r="C71" s="119">
        <v>574</v>
      </c>
      <c r="D71" s="124">
        <v>1003</v>
      </c>
      <c r="E71" s="16" t="s">
        <v>85</v>
      </c>
      <c r="F71" s="122">
        <f>15268.3-3.1</f>
        <v>15265.199999999999</v>
      </c>
      <c r="G71" s="118">
        <f>17455.6+476</f>
        <v>17931.599999999999</v>
      </c>
      <c r="H71" s="118">
        <v>17388.5</v>
      </c>
    </row>
    <row r="72" spans="1:8" s="123" customFormat="1" ht="26.25" customHeight="1">
      <c r="A72" s="117"/>
      <c r="B72" s="168" t="s">
        <v>97</v>
      </c>
      <c r="C72" s="156">
        <v>574</v>
      </c>
      <c r="D72" s="157" t="s">
        <v>54</v>
      </c>
      <c r="E72" s="157" t="s">
        <v>85</v>
      </c>
      <c r="F72" s="178">
        <f>3836.8+78.3</f>
        <v>3915.1000000000004</v>
      </c>
      <c r="G72" s="152">
        <v>3865.9</v>
      </c>
      <c r="H72" s="152">
        <v>3873.8</v>
      </c>
    </row>
    <row r="73" spans="1:8" s="123" customFormat="1" ht="115.5" customHeight="1" thickBot="1">
      <c r="A73" s="121" t="s">
        <v>44</v>
      </c>
      <c r="B73" s="169"/>
      <c r="C73" s="158"/>
      <c r="D73" s="159"/>
      <c r="E73" s="159"/>
      <c r="F73" s="179"/>
      <c r="G73" s="153"/>
      <c r="H73" s="153"/>
    </row>
    <row r="74" spans="1:8" s="123" customFormat="1" ht="18" customHeight="1">
      <c r="A74" s="117"/>
      <c r="B74" s="168" t="s">
        <v>97</v>
      </c>
      <c r="C74" s="156">
        <v>574</v>
      </c>
      <c r="D74" s="157" t="s">
        <v>57</v>
      </c>
      <c r="E74" s="188" t="s">
        <v>86</v>
      </c>
      <c r="F74" s="178">
        <f>5589.3-532.2</f>
        <v>5057.1000000000004</v>
      </c>
      <c r="G74" s="152">
        <v>4398.5</v>
      </c>
      <c r="H74" s="152">
        <v>6043</v>
      </c>
    </row>
    <row r="75" spans="1:8" s="123" customFormat="1" ht="93.75" customHeight="1" thickBot="1">
      <c r="A75" s="121" t="s">
        <v>45</v>
      </c>
      <c r="B75" s="169"/>
      <c r="C75" s="158"/>
      <c r="D75" s="159"/>
      <c r="E75" s="189"/>
      <c r="F75" s="179"/>
      <c r="G75" s="153"/>
      <c r="H75" s="153"/>
    </row>
    <row r="76" spans="1:8" s="123" customFormat="1" ht="81" customHeight="1" thickBot="1">
      <c r="A76" s="51" t="s">
        <v>126</v>
      </c>
      <c r="B76" s="11" t="s">
        <v>97</v>
      </c>
      <c r="C76" s="9">
        <v>574</v>
      </c>
      <c r="D76" s="16" t="s">
        <v>54</v>
      </c>
      <c r="E76" s="24" t="s">
        <v>94</v>
      </c>
      <c r="F76" s="33">
        <f>40.6+217.47</f>
        <v>258.07</v>
      </c>
      <c r="G76" s="31">
        <v>0</v>
      </c>
      <c r="H76" s="31">
        <v>0</v>
      </c>
    </row>
    <row r="77" spans="1:8" s="138" customFormat="1" ht="145.5" customHeight="1" thickBot="1">
      <c r="A77" s="136" t="s">
        <v>209</v>
      </c>
      <c r="B77" s="11" t="s">
        <v>97</v>
      </c>
      <c r="C77" s="9">
        <v>574</v>
      </c>
      <c r="D77" s="16" t="s">
        <v>54</v>
      </c>
      <c r="E77" s="24" t="s">
        <v>85</v>
      </c>
      <c r="F77" s="33">
        <v>0</v>
      </c>
      <c r="G77" s="31">
        <v>328.09</v>
      </c>
      <c r="H77" s="31">
        <v>0</v>
      </c>
    </row>
    <row r="78" spans="1:8" s="138" customFormat="1" ht="81" customHeight="1" thickBot="1">
      <c r="A78" s="136" t="s">
        <v>208</v>
      </c>
      <c r="B78" s="11" t="s">
        <v>97</v>
      </c>
      <c r="C78" s="9">
        <v>574</v>
      </c>
      <c r="D78" s="16" t="s">
        <v>54</v>
      </c>
      <c r="E78" s="24" t="s">
        <v>85</v>
      </c>
      <c r="F78" s="33">
        <v>0</v>
      </c>
      <c r="G78" s="31">
        <v>550</v>
      </c>
      <c r="H78" s="31">
        <v>0</v>
      </c>
    </row>
    <row r="79" spans="1:8" s="123" customFormat="1" ht="409.6" customHeight="1" thickBot="1">
      <c r="A79" s="120" t="s">
        <v>117</v>
      </c>
      <c r="B79" s="60" t="s">
        <v>97</v>
      </c>
      <c r="C79" s="12">
        <v>574</v>
      </c>
      <c r="D79" s="52" t="s">
        <v>54</v>
      </c>
      <c r="E79" s="73" t="s">
        <v>114</v>
      </c>
      <c r="F79" s="53">
        <f>F80</f>
        <v>5077.3999999999996</v>
      </c>
      <c r="G79" s="34">
        <f>G80</f>
        <v>5451.9000000000005</v>
      </c>
      <c r="H79" s="34">
        <f>H80</f>
        <v>5077.3999999999996</v>
      </c>
    </row>
    <row r="80" spans="1:8" s="123" customFormat="1" ht="409.5" customHeight="1" thickBot="1">
      <c r="A80" s="117" t="s">
        <v>118</v>
      </c>
      <c r="B80" s="11" t="s">
        <v>97</v>
      </c>
      <c r="C80" s="9">
        <v>574</v>
      </c>
      <c r="D80" s="16" t="s">
        <v>54</v>
      </c>
      <c r="E80" s="24" t="s">
        <v>115</v>
      </c>
      <c r="F80" s="33">
        <v>5077.3999999999996</v>
      </c>
      <c r="G80" s="31">
        <f>5441.6+10.3</f>
        <v>5451.9000000000005</v>
      </c>
      <c r="H80" s="31">
        <v>5077.3999999999996</v>
      </c>
    </row>
    <row r="81" spans="1:8" s="123" customFormat="1" ht="77.25" customHeight="1" thickBot="1">
      <c r="A81" s="164" t="s">
        <v>121</v>
      </c>
      <c r="B81" s="14" t="s">
        <v>14</v>
      </c>
      <c r="C81" s="12">
        <v>574</v>
      </c>
      <c r="D81" s="61" t="s">
        <v>83</v>
      </c>
      <c r="E81" s="52" t="s">
        <v>80</v>
      </c>
      <c r="F81" s="34">
        <f>F82</f>
        <v>7872.8600000000006</v>
      </c>
      <c r="G81" s="34">
        <f>G82</f>
        <v>7884.5</v>
      </c>
      <c r="H81" s="34">
        <f>H82</f>
        <v>7883.7</v>
      </c>
    </row>
    <row r="82" spans="1:8" s="123" customFormat="1" ht="94.5" customHeight="1" thickBot="1">
      <c r="A82" s="165"/>
      <c r="B82" s="72" t="s">
        <v>97</v>
      </c>
      <c r="C82" s="49">
        <v>574</v>
      </c>
      <c r="D82" s="62" t="s">
        <v>83</v>
      </c>
      <c r="E82" s="50" t="s">
        <v>80</v>
      </c>
      <c r="F82" s="30">
        <f>F83+F89+F91</f>
        <v>7872.8600000000006</v>
      </c>
      <c r="G82" s="30">
        <f t="shared" ref="G82:H82" si="4">G83+G89+G91</f>
        <v>7884.5</v>
      </c>
      <c r="H82" s="30">
        <f t="shared" si="4"/>
        <v>7883.7</v>
      </c>
    </row>
    <row r="83" spans="1:8" s="123" customFormat="1" ht="102.75" customHeight="1" thickBot="1">
      <c r="A83" s="70" t="s">
        <v>136</v>
      </c>
      <c r="B83" s="72"/>
      <c r="C83" s="49"/>
      <c r="D83" s="62"/>
      <c r="E83" s="50"/>
      <c r="F83" s="30">
        <f>F84</f>
        <v>221.06</v>
      </c>
      <c r="G83" s="30">
        <f t="shared" ref="G83:H83" si="5">G84</f>
        <v>408</v>
      </c>
      <c r="H83" s="30">
        <f t="shared" si="5"/>
        <v>437.2</v>
      </c>
    </row>
    <row r="84" spans="1:8" s="123" customFormat="1" ht="93.75" customHeight="1" thickBot="1">
      <c r="A84" s="51" t="s">
        <v>135</v>
      </c>
      <c r="B84" s="72"/>
      <c r="C84" s="49"/>
      <c r="D84" s="62"/>
      <c r="E84" s="50"/>
      <c r="F84" s="30">
        <f>F85+F87+F88</f>
        <v>221.06</v>
      </c>
      <c r="G84" s="30">
        <f t="shared" ref="G84:H84" si="6">G85+G87+G88</f>
        <v>408</v>
      </c>
      <c r="H84" s="30">
        <f t="shared" si="6"/>
        <v>437.2</v>
      </c>
    </row>
    <row r="85" spans="1:8" ht="18.75" customHeight="1">
      <c r="A85" s="47" t="s">
        <v>122</v>
      </c>
      <c r="B85" s="168" t="s">
        <v>97</v>
      </c>
      <c r="C85" s="156">
        <v>574</v>
      </c>
      <c r="D85" s="157" t="s">
        <v>55</v>
      </c>
      <c r="E85" s="185" t="s">
        <v>48</v>
      </c>
      <c r="F85" s="152">
        <v>2.36</v>
      </c>
      <c r="G85" s="152">
        <v>0</v>
      </c>
      <c r="H85" s="152">
        <v>2.1</v>
      </c>
    </row>
    <row r="86" spans="1:8" ht="127.5" customHeight="1" thickBot="1">
      <c r="A86" s="58" t="s">
        <v>47</v>
      </c>
      <c r="B86" s="169"/>
      <c r="C86" s="158"/>
      <c r="D86" s="159"/>
      <c r="E86" s="186"/>
      <c r="F86" s="153"/>
      <c r="G86" s="153"/>
      <c r="H86" s="153"/>
    </row>
    <row r="87" spans="1:8" ht="120.75" customHeight="1" thickBot="1">
      <c r="A87" s="59" t="s">
        <v>139</v>
      </c>
      <c r="B87" s="11" t="s">
        <v>97</v>
      </c>
      <c r="C87" s="9">
        <v>574</v>
      </c>
      <c r="D87" s="16" t="s">
        <v>55</v>
      </c>
      <c r="E87" s="16" t="s">
        <v>48</v>
      </c>
      <c r="F87" s="33">
        <f>144.5-11.4</f>
        <v>133.1</v>
      </c>
      <c r="G87" s="31">
        <f>117.1-27.1</f>
        <v>90</v>
      </c>
      <c r="H87" s="31">
        <v>117.1</v>
      </c>
    </row>
    <row r="88" spans="1:8" ht="131.25" customHeight="1">
      <c r="A88" s="98" t="s">
        <v>144</v>
      </c>
      <c r="B88" s="99" t="s">
        <v>97</v>
      </c>
      <c r="C88" s="82">
        <v>574</v>
      </c>
      <c r="D88" s="22" t="s">
        <v>103</v>
      </c>
      <c r="E88" s="22" t="s">
        <v>48</v>
      </c>
      <c r="F88" s="32">
        <f>93.8-8.2</f>
        <v>85.6</v>
      </c>
      <c r="G88" s="32">
        <v>318</v>
      </c>
      <c r="H88" s="32">
        <v>318</v>
      </c>
    </row>
    <row r="89" spans="1:8" s="46" customFormat="1" ht="240" customHeight="1">
      <c r="A89" s="104" t="s">
        <v>137</v>
      </c>
      <c r="B89" s="105"/>
      <c r="C89" s="106">
        <v>574</v>
      </c>
      <c r="D89" s="107">
        <v>1003</v>
      </c>
      <c r="E89" s="108" t="s">
        <v>138</v>
      </c>
      <c r="F89" s="109">
        <f>F90</f>
        <v>7631.8</v>
      </c>
      <c r="G89" s="109">
        <f>G90</f>
        <v>7446.5</v>
      </c>
      <c r="H89" s="109">
        <f>H90</f>
        <v>7446.5</v>
      </c>
    </row>
    <row r="90" spans="1:8" s="46" customFormat="1" ht="131.25" customHeight="1">
      <c r="A90" s="102" t="s">
        <v>46</v>
      </c>
      <c r="B90" s="92" t="s">
        <v>97</v>
      </c>
      <c r="C90" s="100">
        <v>574</v>
      </c>
      <c r="D90" s="101">
        <v>1003</v>
      </c>
      <c r="E90" s="76" t="s">
        <v>87</v>
      </c>
      <c r="F90" s="77">
        <v>7631.8</v>
      </c>
      <c r="G90" s="77">
        <v>7446.5</v>
      </c>
      <c r="H90" s="77">
        <v>7446.5</v>
      </c>
    </row>
    <row r="91" spans="1:8" s="46" customFormat="1" ht="99.75" customHeight="1">
      <c r="A91" s="110" t="s">
        <v>143</v>
      </c>
      <c r="B91" s="105" t="s">
        <v>97</v>
      </c>
      <c r="C91" s="106">
        <v>574</v>
      </c>
      <c r="D91" s="107">
        <v>1003</v>
      </c>
      <c r="E91" s="108" t="s">
        <v>141</v>
      </c>
      <c r="F91" s="109">
        <f>F92</f>
        <v>20</v>
      </c>
      <c r="G91" s="109">
        <f>G92</f>
        <v>30</v>
      </c>
      <c r="H91" s="109">
        <f>H92</f>
        <v>0</v>
      </c>
    </row>
    <row r="92" spans="1:8" s="127" customFormat="1" ht="93.75" customHeight="1">
      <c r="A92" s="103" t="s">
        <v>140</v>
      </c>
      <c r="B92" s="129" t="s">
        <v>97</v>
      </c>
      <c r="C92" s="100">
        <v>574</v>
      </c>
      <c r="D92" s="101">
        <v>1003</v>
      </c>
      <c r="E92" s="76" t="s">
        <v>142</v>
      </c>
      <c r="F92" s="77">
        <v>20</v>
      </c>
      <c r="G92" s="77">
        <v>30</v>
      </c>
      <c r="H92" s="77">
        <v>0</v>
      </c>
    </row>
    <row r="93" spans="1:8" s="139" customFormat="1" ht="77.25" customHeight="1">
      <c r="A93" s="208"/>
      <c r="B93" s="209"/>
      <c r="C93" s="209"/>
      <c r="D93" s="209"/>
      <c r="E93" s="209"/>
      <c r="F93" s="209"/>
      <c r="G93" s="209"/>
      <c r="H93" s="210"/>
    </row>
    <row r="94" spans="1:8" s="184" customFormat="1" ht="93.75" customHeight="1">
      <c r="A94" s="182"/>
      <c r="B94" s="183"/>
      <c r="C94" s="183"/>
      <c r="D94" s="183"/>
      <c r="E94" s="183"/>
      <c r="F94" s="183"/>
      <c r="G94" s="183"/>
      <c r="H94" s="183"/>
    </row>
    <row r="96" spans="1:8" s="127" customFormat="1" ht="93.75" customHeight="1">
      <c r="A96" s="94"/>
      <c r="B96" s="95"/>
      <c r="C96" s="96"/>
      <c r="D96" s="135"/>
      <c r="E96" s="97"/>
      <c r="F96" s="79"/>
      <c r="G96" s="79"/>
      <c r="H96" s="79"/>
    </row>
    <row r="97" spans="1:8" s="46" customFormat="1" ht="69" customHeight="1">
      <c r="A97" s="94"/>
      <c r="B97" s="95"/>
      <c r="C97" s="96"/>
      <c r="D97" s="97"/>
      <c r="E97" s="97"/>
      <c r="F97" s="79"/>
      <c r="G97" s="79"/>
      <c r="H97" s="79"/>
    </row>
    <row r="98" spans="1:8" ht="18" customHeight="1">
      <c r="A98" s="1"/>
    </row>
    <row r="99" spans="1:8" ht="18" customHeight="1">
      <c r="A99" s="1" t="s">
        <v>36</v>
      </c>
    </row>
  </sheetData>
  <mergeCells count="74">
    <mergeCell ref="A93:H93"/>
    <mergeCell ref="F21:F23"/>
    <mergeCell ref="D21:D23"/>
    <mergeCell ref="A16:A17"/>
    <mergeCell ref="B16:B17"/>
    <mergeCell ref="C16:E16"/>
    <mergeCell ref="F16:H16"/>
    <mergeCell ref="A19:A20"/>
    <mergeCell ref="F30:F31"/>
    <mergeCell ref="B30:B31"/>
    <mergeCell ref="C30:C31"/>
    <mergeCell ref="D30:D31"/>
    <mergeCell ref="E30:E31"/>
    <mergeCell ref="F72:F73"/>
    <mergeCell ref="B74:B75"/>
    <mergeCell ref="C74:C75"/>
    <mergeCell ref="B32:B34"/>
    <mergeCell ref="C32:C34"/>
    <mergeCell ref="D32:D34"/>
    <mergeCell ref="E32:E34"/>
    <mergeCell ref="F32:F34"/>
    <mergeCell ref="E72:E73"/>
    <mergeCell ref="C40:C41"/>
    <mergeCell ref="B36:B37"/>
    <mergeCell ref="C36:C37"/>
    <mergeCell ref="B38:B39"/>
    <mergeCell ref="A8:H9"/>
    <mergeCell ref="A7:H7"/>
    <mergeCell ref="E40:E41"/>
    <mergeCell ref="F40:F41"/>
    <mergeCell ref="G40:G41"/>
    <mergeCell ref="H40:H41"/>
    <mergeCell ref="G30:G31"/>
    <mergeCell ref="H30:H31"/>
    <mergeCell ref="H32:H34"/>
    <mergeCell ref="G32:G34"/>
    <mergeCell ref="G21:G23"/>
    <mergeCell ref="H21:H23"/>
    <mergeCell ref="A21:A24"/>
    <mergeCell ref="B21:B23"/>
    <mergeCell ref="C21:C23"/>
    <mergeCell ref="E21:E23"/>
    <mergeCell ref="F3:H3"/>
    <mergeCell ref="F4:H4"/>
    <mergeCell ref="F85:F86"/>
    <mergeCell ref="G85:G86"/>
    <mergeCell ref="D74:D75"/>
    <mergeCell ref="E74:E75"/>
    <mergeCell ref="H85:H86"/>
    <mergeCell ref="F74:F75"/>
    <mergeCell ref="H74:H75"/>
    <mergeCell ref="G74:G75"/>
    <mergeCell ref="A6:H6"/>
    <mergeCell ref="A12:H12"/>
    <mergeCell ref="A13:H13"/>
    <mergeCell ref="A14:H14"/>
    <mergeCell ref="A40:A42"/>
    <mergeCell ref="B40:B41"/>
    <mergeCell ref="A94:XFD94"/>
    <mergeCell ref="D36:D37"/>
    <mergeCell ref="E36:E37"/>
    <mergeCell ref="F36:F37"/>
    <mergeCell ref="G36:G37"/>
    <mergeCell ref="H36:H37"/>
    <mergeCell ref="A81:A82"/>
    <mergeCell ref="B85:B86"/>
    <mergeCell ref="C85:C86"/>
    <mergeCell ref="D85:D86"/>
    <mergeCell ref="E85:E86"/>
    <mergeCell ref="H72:H73"/>
    <mergeCell ref="G72:G73"/>
    <mergeCell ref="B72:B73"/>
    <mergeCell ref="C72:C73"/>
    <mergeCell ref="D72:D73"/>
  </mergeCells>
  <phoneticPr fontId="5" type="noConversion"/>
  <pageMargins left="0.25" right="0.25" top="0.75" bottom="0.75" header="0.3" footer="0.3"/>
  <pageSetup paperSize="9" scale="56" fitToHeight="0" orientation="portrait" r:id="rId1"/>
  <rowBreaks count="5" manualBreakCount="5">
    <brk id="31" max="7" man="1"/>
    <brk id="45" max="7" man="1"/>
    <brk id="55" max="7" man="1"/>
    <brk id="83" max="7" man="1"/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37"/>
  <sheetViews>
    <sheetView view="pageBreakPreview" zoomScale="60" zoomScaleNormal="100" workbookViewId="0">
      <selection activeCell="G4" sqref="G4"/>
    </sheetView>
  </sheetViews>
  <sheetFormatPr defaultRowHeight="15"/>
  <cols>
    <col min="1" max="1" width="35" customWidth="1"/>
    <col min="2" max="2" width="29.7109375" customWidth="1"/>
    <col min="4" max="4" width="14.42578125" customWidth="1"/>
    <col min="5" max="5" width="16.42578125" customWidth="1"/>
    <col min="6" max="6" width="15" customWidth="1"/>
    <col min="7" max="7" width="16.42578125" customWidth="1"/>
    <col min="8" max="8" width="17.42578125" customWidth="1"/>
    <col min="10" max="10" width="15.28515625" customWidth="1"/>
  </cols>
  <sheetData>
    <row r="1" spans="1:10" s="113" customFormat="1" ht="18.75">
      <c r="G1" s="114" t="s">
        <v>166</v>
      </c>
      <c r="H1" s="114"/>
      <c r="I1" s="114"/>
    </row>
    <row r="2" spans="1:10" s="113" customFormat="1" ht="18.75">
      <c r="G2" s="114" t="s">
        <v>164</v>
      </c>
      <c r="H2" s="114"/>
      <c r="I2" s="114"/>
    </row>
    <row r="3" spans="1:10" s="113" customFormat="1" ht="18.75">
      <c r="G3" s="114" t="s">
        <v>211</v>
      </c>
      <c r="H3" s="114"/>
      <c r="I3" s="114"/>
    </row>
    <row r="4" spans="1:10" s="113" customFormat="1"/>
    <row r="5" spans="1:10" ht="18.75">
      <c r="A5" s="160" t="s">
        <v>167</v>
      </c>
      <c r="B5" s="161"/>
      <c r="C5" s="161"/>
      <c r="D5" s="161"/>
      <c r="E5" s="161"/>
      <c r="F5" s="161"/>
      <c r="G5" s="161"/>
      <c r="H5" s="161"/>
    </row>
    <row r="6" spans="1:10" ht="18.75">
      <c r="A6" s="236" t="s">
        <v>92</v>
      </c>
      <c r="B6" s="237"/>
      <c r="C6" s="237"/>
      <c r="D6" s="237"/>
      <c r="E6" s="237"/>
      <c r="F6" s="237"/>
      <c r="G6" s="237"/>
      <c r="H6" s="237"/>
    </row>
    <row r="7" spans="1:10" ht="18.75">
      <c r="A7" s="160" t="s">
        <v>168</v>
      </c>
      <c r="B7" s="161"/>
      <c r="C7" s="161"/>
      <c r="D7" s="161"/>
      <c r="E7" s="161"/>
      <c r="F7" s="161"/>
      <c r="G7" s="161"/>
      <c r="H7" s="161"/>
      <c r="I7" s="161"/>
      <c r="J7" s="161"/>
    </row>
    <row r="8" spans="1:10" ht="18" customHeight="1">
      <c r="A8" s="160" t="s">
        <v>169</v>
      </c>
      <c r="B8" s="161"/>
      <c r="C8" s="161"/>
      <c r="D8" s="161"/>
      <c r="E8" s="161"/>
      <c r="F8" s="161"/>
      <c r="G8" s="161"/>
      <c r="H8" s="161"/>
    </row>
    <row r="9" spans="1:10" s="46" customFormat="1" ht="18" customHeight="1">
      <c r="A9" s="35"/>
      <c r="B9" s="36"/>
      <c r="C9" s="36"/>
      <c r="D9" s="36"/>
      <c r="E9" s="36"/>
      <c r="F9" s="36"/>
      <c r="G9" s="36"/>
      <c r="H9" s="36"/>
    </row>
    <row r="10" spans="1:10" ht="18.75">
      <c r="A10" s="162" t="s">
        <v>1</v>
      </c>
      <c r="B10" s="163"/>
      <c r="C10" s="163"/>
      <c r="D10" s="163"/>
      <c r="E10" s="163"/>
      <c r="F10" s="163"/>
      <c r="G10" s="163"/>
      <c r="H10" s="163"/>
    </row>
    <row r="11" spans="1:10" ht="18.75">
      <c r="A11" s="162" t="s">
        <v>49</v>
      </c>
      <c r="B11" s="163"/>
      <c r="C11" s="163"/>
      <c r="D11" s="163"/>
      <c r="E11" s="163"/>
      <c r="F11" s="163"/>
      <c r="G11" s="163"/>
      <c r="H11" s="163"/>
    </row>
    <row r="12" spans="1:10" ht="18.75">
      <c r="A12" s="162" t="s">
        <v>50</v>
      </c>
      <c r="B12" s="163"/>
      <c r="C12" s="163"/>
      <c r="D12" s="163"/>
      <c r="E12" s="163"/>
      <c r="F12" s="163"/>
      <c r="G12" s="163"/>
      <c r="H12" s="163"/>
    </row>
    <row r="13" spans="1:10" ht="19.5" thickBot="1">
      <c r="A13" s="1"/>
    </row>
    <row r="14" spans="1:10" ht="21" customHeight="1" thickBot="1">
      <c r="A14" s="170" t="s">
        <v>51</v>
      </c>
      <c r="B14" s="170" t="s">
        <v>4</v>
      </c>
      <c r="C14" s="172" t="s">
        <v>5</v>
      </c>
      <c r="D14" s="173"/>
      <c r="E14" s="174"/>
      <c r="F14" s="172" t="s">
        <v>6</v>
      </c>
      <c r="G14" s="173"/>
      <c r="H14" s="174"/>
      <c r="I14" s="221"/>
      <c r="J14" s="222"/>
    </row>
    <row r="15" spans="1:10" ht="62.25" customHeight="1" thickBot="1">
      <c r="A15" s="171"/>
      <c r="B15" s="171"/>
      <c r="C15" s="3" t="s">
        <v>7</v>
      </c>
      <c r="D15" s="3" t="s">
        <v>8</v>
      </c>
      <c r="E15" s="3" t="s">
        <v>9</v>
      </c>
      <c r="F15" s="3">
        <v>2018</v>
      </c>
      <c r="G15" s="3">
        <v>2019</v>
      </c>
      <c r="H15" s="3">
        <v>2020</v>
      </c>
      <c r="I15" s="221"/>
      <c r="J15" s="222"/>
    </row>
    <row r="16" spans="1:10" ht="20.25" customHeight="1" thickBot="1">
      <c r="A16" s="4">
        <v>1</v>
      </c>
      <c r="B16" s="3">
        <v>2</v>
      </c>
      <c r="C16" s="5">
        <v>3</v>
      </c>
      <c r="D16" s="5">
        <v>4</v>
      </c>
      <c r="E16" s="5">
        <v>5</v>
      </c>
      <c r="F16" s="5">
        <v>7</v>
      </c>
      <c r="G16" s="3">
        <v>8</v>
      </c>
      <c r="H16" s="5">
        <v>9</v>
      </c>
      <c r="I16" s="221"/>
      <c r="J16" s="222"/>
    </row>
    <row r="17" spans="1:10" ht="19.5" thickBot="1">
      <c r="A17" s="154" t="s">
        <v>10</v>
      </c>
      <c r="B17" s="72" t="s">
        <v>11</v>
      </c>
      <c r="C17" s="89">
        <v>574</v>
      </c>
      <c r="D17" s="86" t="s">
        <v>132</v>
      </c>
      <c r="E17" s="86" t="s">
        <v>66</v>
      </c>
      <c r="F17" s="64">
        <f>F18</f>
        <v>314133.57</v>
      </c>
      <c r="G17" s="64">
        <f>G18</f>
        <v>316205.62849999999</v>
      </c>
      <c r="H17" s="64">
        <f>H18</f>
        <v>290752.80000000005</v>
      </c>
      <c r="I17" s="221"/>
      <c r="J17" s="222"/>
    </row>
    <row r="18" spans="1:10" ht="93.75" customHeight="1" thickBot="1">
      <c r="A18" s="155"/>
      <c r="B18" s="3" t="s">
        <v>105</v>
      </c>
      <c r="C18" s="85">
        <v>574</v>
      </c>
      <c r="D18" s="83" t="s">
        <v>132</v>
      </c>
      <c r="E18" s="83" t="s">
        <v>66</v>
      </c>
      <c r="F18" s="65">
        <f>F19+F21+F23+F25+F30</f>
        <v>314133.57</v>
      </c>
      <c r="G18" s="65">
        <f>G19+G21+G23+G25+G30</f>
        <v>316205.62849999999</v>
      </c>
      <c r="H18" s="65">
        <f>H19+H21+H23+H25+H30</f>
        <v>290752.80000000005</v>
      </c>
      <c r="I18" s="221"/>
      <c r="J18" s="222"/>
    </row>
    <row r="19" spans="1:10" ht="19.5" thickBot="1">
      <c r="A19" s="154" t="s">
        <v>12</v>
      </c>
      <c r="B19" s="14" t="s">
        <v>11</v>
      </c>
      <c r="C19" s="89">
        <v>574</v>
      </c>
      <c r="D19" s="86" t="s">
        <v>147</v>
      </c>
      <c r="E19" s="86" t="s">
        <v>67</v>
      </c>
      <c r="F19" s="64">
        <f>F20</f>
        <v>117722.34</v>
      </c>
      <c r="G19" s="64">
        <f>G20</f>
        <v>108685.81000000001</v>
      </c>
      <c r="H19" s="64">
        <f>H20</f>
        <v>103622.2</v>
      </c>
      <c r="I19" s="221"/>
      <c r="J19" s="222"/>
    </row>
    <row r="20" spans="1:10" ht="118.5" customHeight="1" thickBot="1">
      <c r="A20" s="155"/>
      <c r="B20" s="8" t="s">
        <v>105</v>
      </c>
      <c r="C20" s="85">
        <v>574</v>
      </c>
      <c r="D20" s="83" t="s">
        <v>146</v>
      </c>
      <c r="E20" s="83" t="s">
        <v>67</v>
      </c>
      <c r="F20" s="65">
        <f>'прил 4'!F20+'прил 5'!F24</f>
        <v>117722.34</v>
      </c>
      <c r="G20" s="65">
        <f>'прил 4'!G20+'прил 5'!G24</f>
        <v>108685.81000000001</v>
      </c>
      <c r="H20" s="65">
        <f>'прил 4'!H20+'прил 5'!H24</f>
        <v>103622.2</v>
      </c>
      <c r="I20" s="221"/>
      <c r="J20" s="222"/>
    </row>
    <row r="21" spans="1:10" ht="32.25" customHeight="1" thickBot="1">
      <c r="A21" s="150" t="s">
        <v>42</v>
      </c>
      <c r="B21" s="13" t="s">
        <v>14</v>
      </c>
      <c r="C21" s="89">
        <v>574</v>
      </c>
      <c r="D21" s="86" t="s">
        <v>57</v>
      </c>
      <c r="E21" s="111" t="s">
        <v>72</v>
      </c>
      <c r="F21" s="66">
        <f>F22</f>
        <v>168795.67</v>
      </c>
      <c r="G21" s="66">
        <f>G22</f>
        <v>179885.00150000001</v>
      </c>
      <c r="H21" s="66">
        <f>H22</f>
        <v>159761.5</v>
      </c>
      <c r="I21" s="221"/>
      <c r="J21" s="222"/>
    </row>
    <row r="22" spans="1:10" ht="168" customHeight="1" thickBot="1">
      <c r="A22" s="218"/>
      <c r="B22" s="19" t="s">
        <v>105</v>
      </c>
      <c r="C22" s="85">
        <v>574</v>
      </c>
      <c r="D22" s="83" t="s">
        <v>57</v>
      </c>
      <c r="E22" s="87" t="s">
        <v>72</v>
      </c>
      <c r="F22" s="67">
        <f>'прил 4'!F37+'прил 5'!F42</f>
        <v>168795.67</v>
      </c>
      <c r="G22" s="67">
        <f>'прил 4'!G37+'прил 5'!G42</f>
        <v>179885.00150000001</v>
      </c>
      <c r="H22" s="67">
        <f>'прил 4'!H37+'прил 5'!H42</f>
        <v>159761.5</v>
      </c>
      <c r="I22" s="221"/>
      <c r="J22" s="222"/>
    </row>
    <row r="23" spans="1:10" ht="114.75" customHeight="1">
      <c r="A23" s="219" t="s">
        <v>58</v>
      </c>
      <c r="B23" s="92" t="s">
        <v>14</v>
      </c>
      <c r="C23" s="90">
        <v>574</v>
      </c>
      <c r="D23" s="91" t="s">
        <v>88</v>
      </c>
      <c r="E23" s="91" t="s">
        <v>79</v>
      </c>
      <c r="F23" s="68">
        <f>F24</f>
        <v>19486.7</v>
      </c>
      <c r="G23" s="68">
        <f>G24</f>
        <v>19603.316999999999</v>
      </c>
      <c r="H23" s="68">
        <f>H24</f>
        <v>19301.400000000001</v>
      </c>
      <c r="I23" s="20"/>
      <c r="J23" s="18"/>
    </row>
    <row r="24" spans="1:10" ht="115.5" customHeight="1" thickBot="1">
      <c r="A24" s="220"/>
      <c r="B24" s="93" t="s">
        <v>105</v>
      </c>
      <c r="C24" s="88">
        <v>574</v>
      </c>
      <c r="D24" s="84" t="s">
        <v>88</v>
      </c>
      <c r="E24" s="84" t="s">
        <v>79</v>
      </c>
      <c r="F24" s="67">
        <f>'прил 4'!F77</f>
        <v>19486.7</v>
      </c>
      <c r="G24" s="67">
        <f>'прил 4'!G77</f>
        <v>19603.316999999999</v>
      </c>
      <c r="H24" s="67">
        <f>'прил 4'!H77</f>
        <v>19301.400000000001</v>
      </c>
      <c r="I24" s="17"/>
      <c r="J24" s="18"/>
    </row>
    <row r="25" spans="1:10" ht="15" customHeight="1">
      <c r="A25" s="175" t="s">
        <v>65</v>
      </c>
      <c r="B25" s="227" t="s">
        <v>14</v>
      </c>
      <c r="C25" s="229">
        <v>574</v>
      </c>
      <c r="D25" s="232" t="s">
        <v>55</v>
      </c>
      <c r="E25" s="232" t="s">
        <v>78</v>
      </c>
      <c r="F25" s="224">
        <f>F29</f>
        <v>148</v>
      </c>
      <c r="G25" s="224">
        <f>G29</f>
        <v>96</v>
      </c>
      <c r="H25" s="224">
        <f>H29</f>
        <v>112</v>
      </c>
      <c r="I25" s="223"/>
      <c r="J25" s="235"/>
    </row>
    <row r="26" spans="1:10" ht="4.5" customHeight="1">
      <c r="A26" s="175"/>
      <c r="B26" s="227"/>
      <c r="C26" s="230"/>
      <c r="D26" s="233"/>
      <c r="E26" s="233"/>
      <c r="F26" s="225"/>
      <c r="G26" s="225"/>
      <c r="H26" s="225"/>
      <c r="I26" s="223"/>
      <c r="J26" s="235"/>
    </row>
    <row r="27" spans="1:10" ht="3" customHeight="1">
      <c r="A27" s="175"/>
      <c r="B27" s="227"/>
      <c r="C27" s="230"/>
      <c r="D27" s="233"/>
      <c r="E27" s="233"/>
      <c r="F27" s="225"/>
      <c r="G27" s="225"/>
      <c r="H27" s="225"/>
      <c r="I27" s="223"/>
      <c r="J27" s="235"/>
    </row>
    <row r="28" spans="1:10" ht="15.75" customHeight="1" thickBot="1">
      <c r="A28" s="175"/>
      <c r="B28" s="228"/>
      <c r="C28" s="231"/>
      <c r="D28" s="234"/>
      <c r="E28" s="234"/>
      <c r="F28" s="226"/>
      <c r="G28" s="226"/>
      <c r="H28" s="226"/>
      <c r="I28" s="223"/>
      <c r="J28" s="235"/>
    </row>
    <row r="29" spans="1:10" ht="119.25" customHeight="1" thickBot="1">
      <c r="A29" s="151"/>
      <c r="B29" s="8" t="s">
        <v>105</v>
      </c>
      <c r="C29" s="85">
        <v>574</v>
      </c>
      <c r="D29" s="83" t="s">
        <v>55</v>
      </c>
      <c r="E29" s="83" t="s">
        <v>78</v>
      </c>
      <c r="F29" s="69">
        <f>'прил 4'!F82</f>
        <v>148</v>
      </c>
      <c r="G29" s="69">
        <f>'прил 4'!G82</f>
        <v>96</v>
      </c>
      <c r="H29" s="69">
        <f>'прил 4'!H82</f>
        <v>112</v>
      </c>
      <c r="I29" s="223"/>
      <c r="J29" s="235"/>
    </row>
    <row r="30" spans="1:10" ht="19.5" thickBot="1">
      <c r="A30" s="150" t="s">
        <v>64</v>
      </c>
      <c r="B30" s="8" t="s">
        <v>14</v>
      </c>
      <c r="C30" s="85">
        <v>574</v>
      </c>
      <c r="D30" s="83" t="s">
        <v>89</v>
      </c>
      <c r="E30" s="83" t="s">
        <v>80</v>
      </c>
      <c r="F30" s="64">
        <f>F31</f>
        <v>7980.8600000000006</v>
      </c>
      <c r="G30" s="64">
        <f>G31</f>
        <v>7935.5</v>
      </c>
      <c r="H30" s="64">
        <f>H31</f>
        <v>7955.7</v>
      </c>
      <c r="I30" s="221"/>
      <c r="J30" s="222"/>
    </row>
    <row r="31" spans="1:10" ht="118.5" customHeight="1" thickBot="1">
      <c r="A31" s="151"/>
      <c r="B31" s="8" t="s">
        <v>105</v>
      </c>
      <c r="C31" s="85"/>
      <c r="D31" s="85"/>
      <c r="E31" s="83"/>
      <c r="F31" s="69">
        <f>'прил 4'!F86+'прил 5'!F82</f>
        <v>7980.8600000000006</v>
      </c>
      <c r="G31" s="69">
        <f>'прил 4'!G86+'прил 5'!G82</f>
        <v>7935.5</v>
      </c>
      <c r="H31" s="69">
        <f>'прил 4'!H86+'прил 5'!H82</f>
        <v>7955.7</v>
      </c>
      <c r="I31" s="221"/>
      <c r="J31" s="222"/>
    </row>
    <row r="32" spans="1:10" ht="18.75">
      <c r="A32" s="1"/>
    </row>
    <row r="33" spans="1:8" ht="20.25" customHeight="1">
      <c r="A33" s="1" t="s">
        <v>36</v>
      </c>
    </row>
    <row r="34" spans="1:8" ht="36" customHeight="1">
      <c r="A34" s="177" t="s">
        <v>37</v>
      </c>
      <c r="B34" s="163"/>
      <c r="C34" s="163"/>
      <c r="D34" s="163"/>
      <c r="E34" s="163"/>
      <c r="F34" s="163"/>
      <c r="G34" s="163"/>
      <c r="H34" s="163"/>
    </row>
    <row r="35" spans="1:8" ht="19.5" customHeight="1">
      <c r="A35" s="177" t="s">
        <v>38</v>
      </c>
      <c r="B35" s="163"/>
      <c r="C35" s="163"/>
      <c r="D35" s="163"/>
      <c r="E35" s="163"/>
      <c r="F35" s="163"/>
      <c r="G35" s="163"/>
      <c r="H35" s="163"/>
    </row>
    <row r="36" spans="1:8" ht="59.25" customHeight="1">
      <c r="A36" s="177" t="s">
        <v>52</v>
      </c>
      <c r="B36" s="163"/>
      <c r="C36" s="163"/>
      <c r="D36" s="163"/>
      <c r="E36" s="163"/>
      <c r="F36" s="163"/>
      <c r="G36" s="163"/>
      <c r="H36" s="163"/>
    </row>
    <row r="37" spans="1:8" ht="18.75">
      <c r="A37" s="1"/>
    </row>
  </sheetData>
  <mergeCells count="40">
    <mergeCell ref="I15:J15"/>
    <mergeCell ref="I16:J16"/>
    <mergeCell ref="A5:H5"/>
    <mergeCell ref="A6:H6"/>
    <mergeCell ref="A10:H10"/>
    <mergeCell ref="A14:A15"/>
    <mergeCell ref="A8:H8"/>
    <mergeCell ref="A11:H11"/>
    <mergeCell ref="A12:H12"/>
    <mergeCell ref="B14:B15"/>
    <mergeCell ref="C14:E14"/>
    <mergeCell ref="F14:H14"/>
    <mergeCell ref="I14:J14"/>
    <mergeCell ref="A7:J7"/>
    <mergeCell ref="A34:H34"/>
    <mergeCell ref="A35:H35"/>
    <mergeCell ref="A36:H36"/>
    <mergeCell ref="I25:I29"/>
    <mergeCell ref="F25:F28"/>
    <mergeCell ref="G25:G28"/>
    <mergeCell ref="H25:H28"/>
    <mergeCell ref="A30:A31"/>
    <mergeCell ref="I30:J30"/>
    <mergeCell ref="I31:J31"/>
    <mergeCell ref="A25:A29"/>
    <mergeCell ref="B25:B28"/>
    <mergeCell ref="C25:C28"/>
    <mergeCell ref="D25:D28"/>
    <mergeCell ref="E25:E28"/>
    <mergeCell ref="J25:J29"/>
    <mergeCell ref="A21:A22"/>
    <mergeCell ref="A23:A24"/>
    <mergeCell ref="I22:J22"/>
    <mergeCell ref="I21:J21"/>
    <mergeCell ref="A17:A18"/>
    <mergeCell ref="I17:J17"/>
    <mergeCell ref="I18:J18"/>
    <mergeCell ref="A19:A20"/>
    <mergeCell ref="I19:J19"/>
    <mergeCell ref="I20:J20"/>
  </mergeCells>
  <phoneticPr fontId="5" type="noConversion"/>
  <pageMargins left="0.7" right="0.7" top="0.75" bottom="0.75" header="0.3" footer="0.3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9"/>
  <sheetViews>
    <sheetView view="pageBreakPreview" zoomScale="60" zoomScaleNormal="100" workbookViewId="0">
      <selection activeCell="F5" sqref="F5"/>
    </sheetView>
  </sheetViews>
  <sheetFormatPr defaultRowHeight="15"/>
  <cols>
    <col min="1" max="1" width="28.42578125" customWidth="1"/>
    <col min="2" max="2" width="48" customWidth="1"/>
    <col min="3" max="3" width="15.85546875" customWidth="1"/>
    <col min="4" max="4" width="15.42578125" customWidth="1"/>
    <col min="5" max="5" width="22.7109375" customWidth="1"/>
    <col min="6" max="6" width="37.5703125" customWidth="1"/>
  </cols>
  <sheetData>
    <row r="1" spans="1:7" ht="18.75">
      <c r="C1" s="112"/>
      <c r="D1" s="112"/>
      <c r="E1" s="112"/>
      <c r="F1" s="114" t="s">
        <v>148</v>
      </c>
      <c r="G1" s="112"/>
    </row>
    <row r="2" spans="1:7" ht="18.75">
      <c r="C2" s="112"/>
      <c r="D2" s="112"/>
      <c r="E2" s="112"/>
      <c r="F2" s="114" t="s">
        <v>149</v>
      </c>
      <c r="G2" s="112"/>
    </row>
    <row r="3" spans="1:7" ht="18.75">
      <c r="C3" s="112"/>
      <c r="D3" s="112"/>
      <c r="E3" s="112"/>
      <c r="F3" s="114" t="s">
        <v>0</v>
      </c>
      <c r="G3" s="112"/>
    </row>
    <row r="4" spans="1:7" ht="18.75">
      <c r="C4" s="112"/>
      <c r="D4" s="112"/>
      <c r="E4" s="112"/>
      <c r="F4" s="114" t="s">
        <v>212</v>
      </c>
      <c r="G4" s="112"/>
    </row>
    <row r="5" spans="1:7" ht="18.75">
      <c r="C5" s="112"/>
      <c r="D5" s="112"/>
      <c r="E5" s="112"/>
      <c r="F5" s="114" t="s">
        <v>150</v>
      </c>
      <c r="G5" s="112"/>
    </row>
    <row r="6" spans="1:7" ht="18.75">
      <c r="C6" s="112"/>
      <c r="D6" s="112"/>
      <c r="E6" s="112"/>
      <c r="F6" s="114" t="s">
        <v>151</v>
      </c>
      <c r="G6" s="112"/>
    </row>
    <row r="7" spans="1:7" ht="18.75">
      <c r="C7" s="112"/>
      <c r="D7" s="112"/>
      <c r="E7" s="112"/>
      <c r="F7" s="114" t="s">
        <v>0</v>
      </c>
      <c r="G7" s="112"/>
    </row>
    <row r="8" spans="1:7" ht="18.75">
      <c r="C8" s="112"/>
      <c r="D8" s="112"/>
      <c r="E8" s="112"/>
      <c r="F8" s="114" t="s">
        <v>152</v>
      </c>
      <c r="G8" s="112"/>
    </row>
    <row r="9" spans="1:7">
      <c r="A9" s="112"/>
      <c r="B9" s="112"/>
      <c r="C9" s="112"/>
      <c r="D9" s="112"/>
      <c r="E9" s="112"/>
      <c r="F9" s="112"/>
    </row>
    <row r="10" spans="1:7" ht="18.75">
      <c r="A10" s="238" t="s">
        <v>153</v>
      </c>
      <c r="B10" s="239"/>
      <c r="C10" s="239"/>
      <c r="D10" s="239"/>
      <c r="E10" s="239"/>
      <c r="F10" s="239"/>
    </row>
    <row r="11" spans="1:7" ht="15" customHeight="1">
      <c r="A11" s="240" t="s">
        <v>154</v>
      </c>
      <c r="B11" s="115" t="s">
        <v>155</v>
      </c>
      <c r="C11" s="115" t="s">
        <v>156</v>
      </c>
      <c r="D11" s="115"/>
      <c r="E11" s="115"/>
      <c r="F11" s="115"/>
    </row>
    <row r="12" spans="1:7" ht="18.75">
      <c r="A12" s="241"/>
      <c r="B12" s="115"/>
      <c r="C12" s="115">
        <v>2018</v>
      </c>
      <c r="D12" s="115">
        <v>2019</v>
      </c>
      <c r="E12" s="115">
        <v>2020</v>
      </c>
      <c r="F12" s="115" t="s">
        <v>157</v>
      </c>
    </row>
    <row r="13" spans="1:7" ht="18.75">
      <c r="A13" s="241"/>
      <c r="B13" s="115" t="s">
        <v>158</v>
      </c>
      <c r="C13" s="116">
        <f>C14+C15+C16+C17</f>
        <v>258339.16999999998</v>
      </c>
      <c r="D13" s="116">
        <f t="shared" ref="D13:E13" si="0">D14+D15+D16+D17</f>
        <v>262558.40150000004</v>
      </c>
      <c r="E13" s="116">
        <f t="shared" si="0"/>
        <v>242546.40000000002</v>
      </c>
      <c r="F13" s="116">
        <f>F14+F15</f>
        <v>763443.97149999999</v>
      </c>
    </row>
    <row r="14" spans="1:7" ht="18.75">
      <c r="A14" s="241"/>
      <c r="B14" s="115" t="s">
        <v>159</v>
      </c>
      <c r="C14" s="116">
        <f>'прил 4'!F17</f>
        <v>2018</v>
      </c>
      <c r="D14" s="116">
        <f>'прил 4'!G17</f>
        <v>2019</v>
      </c>
      <c r="E14" s="116">
        <f>'прил 4'!H17</f>
        <v>2020</v>
      </c>
      <c r="F14" s="116">
        <f>C14+D14+E14</f>
        <v>6057</v>
      </c>
    </row>
    <row r="15" spans="1:7" ht="18.75">
      <c r="A15" s="241"/>
      <c r="B15" s="115" t="s">
        <v>160</v>
      </c>
      <c r="C15" s="116">
        <f>'прил 5'!F19</f>
        <v>256321.16999999998</v>
      </c>
      <c r="D15" s="116">
        <f>'прил 5'!G19</f>
        <v>260539.40150000004</v>
      </c>
      <c r="E15" s="116">
        <f>'прил 5'!H19</f>
        <v>240526.40000000002</v>
      </c>
      <c r="F15" s="116">
        <f>C15+D15+E15</f>
        <v>757386.97149999999</v>
      </c>
    </row>
    <row r="16" spans="1:7" ht="18.75">
      <c r="A16" s="241"/>
      <c r="B16" s="115" t="s">
        <v>161</v>
      </c>
      <c r="C16" s="115">
        <v>0</v>
      </c>
      <c r="D16" s="115">
        <v>0</v>
      </c>
      <c r="E16" s="115">
        <v>0</v>
      </c>
      <c r="F16" s="115">
        <v>0</v>
      </c>
    </row>
    <row r="17" spans="1:6" ht="18.75">
      <c r="A17" s="242"/>
      <c r="B17" s="115" t="s">
        <v>162</v>
      </c>
      <c r="C17" s="115">
        <v>0</v>
      </c>
      <c r="D17" s="115">
        <v>0</v>
      </c>
      <c r="E17" s="115">
        <v>0</v>
      </c>
      <c r="F17" s="115">
        <v>0</v>
      </c>
    </row>
    <row r="18" spans="1:6">
      <c r="A18" s="112"/>
      <c r="B18" s="112"/>
      <c r="C18" s="112"/>
      <c r="D18" s="112"/>
      <c r="E18" s="112"/>
      <c r="F18" s="112"/>
    </row>
    <row r="19" spans="1:6">
      <c r="A19" s="112"/>
      <c r="B19" s="112"/>
      <c r="C19" s="112"/>
      <c r="D19" s="112"/>
      <c r="E19" s="112"/>
      <c r="F19" s="112"/>
    </row>
  </sheetData>
  <mergeCells count="2">
    <mergeCell ref="A10:F10"/>
    <mergeCell ref="A11:A17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 4</vt:lpstr>
      <vt:lpstr>прил 5</vt:lpstr>
      <vt:lpstr>приложение 6</vt:lpstr>
      <vt:lpstr>Приложение 3</vt:lpstr>
      <vt:lpstr>'прил 4'!OLE_LINK1</vt:lpstr>
      <vt:lpstr>'прил 4'!Область_печати</vt:lpstr>
      <vt:lpstr>'прил 5'!Область_печати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cp:lastPrinted>2019-12-06T09:58:23Z</cp:lastPrinted>
  <dcterms:created xsi:type="dcterms:W3CDTF">2017-12-11T08:58:53Z</dcterms:created>
  <dcterms:modified xsi:type="dcterms:W3CDTF">2019-12-16T10:15:30Z</dcterms:modified>
</cp:coreProperties>
</file>